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yuji-\デスクトップ\"/>
    </mc:Choice>
  </mc:AlternateContent>
  <xr:revisionPtr revIDLastSave="0" documentId="13_ncr:1_{C2083C68-0A04-44A5-B7D7-362A4E09541E}" xr6:coauthVersionLast="47" xr6:coauthVersionMax="47" xr10:uidLastSave="{00000000-0000-0000-0000-000000000000}"/>
  <bookViews>
    <workbookView xWindow="7830" yWindow="360" windowWidth="14355" windowHeight="11385" activeTab="5" xr2:uid="{00000000-000D-0000-FFFF-FFFF00000000}"/>
  </bookViews>
  <sheets>
    <sheet name="試算（概算-下請用）" sheetId="13" r:id="rId1"/>
    <sheet name="試算（詳細-下請・元請用）" sheetId="11" r:id="rId2"/>
    <sheet name="建退共証紙代（元請用）" sheetId="12" r:id="rId3"/>
    <sheet name="保険適用除外の範囲" sheetId="10" r:id="rId4"/>
    <sheet name="労務単価" sheetId="8" r:id="rId5"/>
    <sheet name="労務単価（山口県・経費込）" sheetId="14" r:id="rId6"/>
    <sheet name="有資格者" sheetId="9" r:id="rId7"/>
    <sheet name="雇用保険" sheetId="5" r:id="rId8"/>
    <sheet name="健康保険" sheetId="4" r:id="rId9"/>
    <sheet name="厚生年金保険" sheetId="3" r:id="rId10"/>
  </sheets>
  <externalReferences>
    <externalReference r:id="rId11"/>
  </externalReferences>
  <definedNames>
    <definedName name="_xlnm.Print_Area" localSheetId="0">'試算（概算-下請用）'!$A$1:$J$31</definedName>
    <definedName name="_xlnm.Print_Area" localSheetId="1">'試算（詳細-下請・元請用）'!$A$1:$Q$30</definedName>
    <definedName name="_xlnm.Print_Area" localSheetId="3">保険適用除外の範囲!$A$1:$F$14</definedName>
    <definedName name="雇用保険料率" localSheetId="1">'[1]6.保険料率等データシート'!#REF!</definedName>
    <definedName name="雇用保険料率">'[1]6.保険料率等データシート'!#REF!</definedName>
    <definedName name="都道府県">'[1]6.保険料率等データシート'!$B$4:$B$50</definedName>
  </definedNames>
  <calcPr calcId="191029" iterate="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4" l="1"/>
  <c r="I4" i="4"/>
  <c r="S5" i="11"/>
  <c r="W5" i="11" s="1"/>
  <c r="J5" i="11" s="1"/>
  <c r="D47" i="14"/>
  <c r="D7" i="14"/>
  <c r="E7" i="14" l="1"/>
  <c r="A35" i="3" l="1"/>
  <c r="H15" i="13" l="1"/>
  <c r="A53" i="4" l="1"/>
  <c r="A54" i="4"/>
  <c r="H59" i="14" l="1"/>
  <c r="H58" i="14"/>
  <c r="H57" i="14"/>
  <c r="H46" i="14"/>
  <c r="H37" i="14"/>
  <c r="H13" i="14"/>
  <c r="F59" i="14"/>
  <c r="F58" i="14"/>
  <c r="F57" i="14"/>
  <c r="F46" i="14"/>
  <c r="F37" i="14"/>
  <c r="F13" i="14"/>
  <c r="D59" i="14"/>
  <c r="D58" i="14"/>
  <c r="D57" i="14"/>
  <c r="D56" i="14"/>
  <c r="D55" i="14"/>
  <c r="D54" i="14"/>
  <c r="D53" i="14"/>
  <c r="D52" i="14"/>
  <c r="D51" i="14"/>
  <c r="D50" i="14"/>
  <c r="D49"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J59" i="14"/>
  <c r="J58" i="14"/>
  <c r="J57" i="14"/>
  <c r="E59" i="14"/>
  <c r="E58" i="14"/>
  <c r="E57" i="14"/>
  <c r="E56" i="14"/>
  <c r="E55" i="14"/>
  <c r="E54" i="14"/>
  <c r="E53" i="14"/>
  <c r="E52" i="14"/>
  <c r="E51" i="14"/>
  <c r="E50" i="14"/>
  <c r="E49"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H14" i="13" l="1"/>
  <c r="H12" i="13"/>
  <c r="C24" i="13" l="1"/>
  <c r="E26" i="13" s="1"/>
  <c r="Q9" i="11"/>
  <c r="Q11" i="11"/>
  <c r="Q13" i="11"/>
  <c r="Q15" i="11"/>
  <c r="Q17" i="11"/>
  <c r="Q19" i="11"/>
  <c r="Q21" i="11"/>
  <c r="Q23" i="11"/>
  <c r="Q25" i="11"/>
  <c r="M26" i="11" l="1"/>
  <c r="M24" i="11"/>
  <c r="M22" i="11"/>
  <c r="M20" i="11"/>
  <c r="M18" i="11"/>
  <c r="M16" i="11"/>
  <c r="M14" i="11"/>
  <c r="M12" i="11"/>
  <c r="M10" i="11"/>
  <c r="J5" i="3"/>
  <c r="J4" i="3"/>
  <c r="K9" i="12" l="1"/>
  <c r="K8" i="12"/>
  <c r="K7" i="12"/>
  <c r="K6" i="12"/>
  <c r="K5" i="12"/>
  <c r="J9" i="12"/>
  <c r="J8" i="12"/>
  <c r="J7" i="12"/>
  <c r="J6" i="12"/>
  <c r="J5" i="12"/>
  <c r="I9" i="12"/>
  <c r="I8" i="12"/>
  <c r="I7" i="12"/>
  <c r="I6" i="12"/>
  <c r="I5" i="12"/>
  <c r="H9" i="12"/>
  <c r="H8" i="12"/>
  <c r="H7" i="12"/>
  <c r="H6" i="12"/>
  <c r="H5" i="12"/>
  <c r="G10" i="12"/>
  <c r="F10" i="12"/>
  <c r="E10" i="12"/>
  <c r="D10" i="12"/>
  <c r="C10" i="12"/>
  <c r="B10" i="12"/>
  <c r="G9" i="12"/>
  <c r="F9" i="12"/>
  <c r="E9" i="12"/>
  <c r="D9" i="12"/>
  <c r="C9" i="12"/>
  <c r="B9" i="12"/>
  <c r="G8" i="12"/>
  <c r="F8" i="12"/>
  <c r="E8" i="12"/>
  <c r="D8" i="12"/>
  <c r="C8" i="12"/>
  <c r="C19" i="12" s="1"/>
  <c r="J18" i="12" s="1"/>
  <c r="B8" i="12"/>
  <c r="G7" i="12"/>
  <c r="F7" i="12"/>
  <c r="E7" i="12"/>
  <c r="D7" i="12"/>
  <c r="C7" i="12"/>
  <c r="B7" i="12"/>
  <c r="G6" i="12"/>
  <c r="F6" i="12"/>
  <c r="E6" i="12"/>
  <c r="D6" i="12"/>
  <c r="C6" i="12"/>
  <c r="B6" i="12"/>
  <c r="G5" i="12"/>
  <c r="F5" i="12"/>
  <c r="E5" i="12"/>
  <c r="D5" i="12"/>
  <c r="C5" i="12"/>
  <c r="B5" i="12"/>
  <c r="M25" i="11" l="1"/>
  <c r="M23" i="11"/>
  <c r="M21" i="11"/>
  <c r="M19" i="11"/>
  <c r="M17" i="11"/>
  <c r="M15" i="11"/>
  <c r="M13" i="11"/>
  <c r="M11" i="11"/>
  <c r="M9" i="11"/>
  <c r="P26" i="11" l="1"/>
  <c r="O26" i="11"/>
  <c r="L26" i="11"/>
  <c r="J26" i="11"/>
  <c r="V25" i="11"/>
  <c r="U25" i="11"/>
  <c r="T25" i="11"/>
  <c r="S25" i="11"/>
  <c r="P25" i="11"/>
  <c r="O25" i="11"/>
  <c r="L25" i="11"/>
  <c r="J25" i="11"/>
  <c r="P24" i="11"/>
  <c r="O24" i="11"/>
  <c r="L24" i="11"/>
  <c r="J24" i="11"/>
  <c r="V23" i="11"/>
  <c r="U23" i="11"/>
  <c r="T23" i="11"/>
  <c r="S23" i="11"/>
  <c r="P23" i="11"/>
  <c r="O23" i="11"/>
  <c r="L23" i="11"/>
  <c r="J23" i="11"/>
  <c r="P22" i="11"/>
  <c r="O22" i="11"/>
  <c r="L22" i="11"/>
  <c r="J22" i="11"/>
  <c r="V21" i="11"/>
  <c r="U21" i="11"/>
  <c r="T21" i="11"/>
  <c r="S21" i="11"/>
  <c r="P21" i="11"/>
  <c r="O21" i="11"/>
  <c r="L21" i="11"/>
  <c r="J21" i="11"/>
  <c r="P20" i="11"/>
  <c r="O20" i="11"/>
  <c r="L20" i="11"/>
  <c r="J20" i="11"/>
  <c r="V19" i="11"/>
  <c r="U19" i="11"/>
  <c r="T19" i="11"/>
  <c r="S19" i="11"/>
  <c r="P19" i="11"/>
  <c r="O19" i="11"/>
  <c r="L19" i="11"/>
  <c r="J19" i="11"/>
  <c r="P18" i="11"/>
  <c r="O18" i="11"/>
  <c r="L18" i="11"/>
  <c r="J18" i="11"/>
  <c r="V17" i="11"/>
  <c r="U17" i="11"/>
  <c r="T17" i="11"/>
  <c r="S17" i="11"/>
  <c r="P17" i="11"/>
  <c r="O17" i="11"/>
  <c r="L17" i="11"/>
  <c r="J17" i="11"/>
  <c r="P16" i="11"/>
  <c r="O16" i="11"/>
  <c r="L16" i="11"/>
  <c r="J16" i="11"/>
  <c r="V15" i="11"/>
  <c r="U15" i="11"/>
  <c r="T15" i="11"/>
  <c r="S15" i="11"/>
  <c r="P15" i="11"/>
  <c r="O15" i="11"/>
  <c r="L15" i="11"/>
  <c r="J15" i="11"/>
  <c r="P14" i="11"/>
  <c r="O14" i="11"/>
  <c r="L14" i="11"/>
  <c r="J14" i="11"/>
  <c r="V13" i="11"/>
  <c r="U13" i="11"/>
  <c r="T13" i="11"/>
  <c r="S13" i="11"/>
  <c r="P13" i="11"/>
  <c r="O13" i="11"/>
  <c r="L13" i="11"/>
  <c r="J13" i="11"/>
  <c r="P12" i="11"/>
  <c r="O12" i="11"/>
  <c r="L12" i="11"/>
  <c r="J12" i="11"/>
  <c r="V11" i="11"/>
  <c r="U11" i="11"/>
  <c r="T11" i="11"/>
  <c r="S11" i="11"/>
  <c r="P11" i="11"/>
  <c r="O11" i="11"/>
  <c r="L11" i="11"/>
  <c r="J11" i="11"/>
  <c r="P10" i="11"/>
  <c r="O10" i="11"/>
  <c r="L10" i="11"/>
  <c r="J10" i="11"/>
  <c r="V9" i="11"/>
  <c r="U9" i="11"/>
  <c r="T9" i="11"/>
  <c r="S9" i="11"/>
  <c r="P9" i="11"/>
  <c r="O9" i="11"/>
  <c r="L9" i="11"/>
  <c r="J9" i="11"/>
  <c r="P8" i="11"/>
  <c r="O8" i="11"/>
  <c r="J8" i="11"/>
  <c r="V7" i="11"/>
  <c r="U7" i="11"/>
  <c r="T7" i="11"/>
  <c r="S7" i="11"/>
  <c r="P6" i="11"/>
  <c r="J6" i="11"/>
  <c r="V5" i="11"/>
  <c r="U5" i="11"/>
  <c r="T5" i="11"/>
  <c r="J9" i="4"/>
  <c r="J10" i="4" s="1"/>
  <c r="M8" i="11" l="1"/>
  <c r="M6" i="11"/>
  <c r="W11" i="11"/>
  <c r="X11" i="11" s="1"/>
  <c r="AA11" i="11" s="1"/>
  <c r="W21" i="11"/>
  <c r="X21" i="11" s="1"/>
  <c r="Y21" i="11" s="1"/>
  <c r="W13" i="11"/>
  <c r="X13" i="11" s="1"/>
  <c r="Y13" i="11" s="1"/>
  <c r="W19" i="11"/>
  <c r="X19" i="11" s="1"/>
  <c r="AA19" i="11" s="1"/>
  <c r="W9" i="11"/>
  <c r="X9" i="11" s="1"/>
  <c r="AA9" i="11" s="1"/>
  <c r="W15" i="11"/>
  <c r="X15" i="11" s="1"/>
  <c r="Y15" i="11" s="1"/>
  <c r="W17" i="11"/>
  <c r="X17" i="11" s="1"/>
  <c r="Z17" i="11" s="1"/>
  <c r="W23" i="11"/>
  <c r="X23" i="11" s="1"/>
  <c r="Y23" i="11" s="1"/>
  <c r="W25" i="11"/>
  <c r="X25" i="11" s="1"/>
  <c r="Z25" i="11" s="1"/>
  <c r="W7" i="11"/>
  <c r="J7" i="11" s="1"/>
  <c r="J5" i="4"/>
  <c r="J4" i="4"/>
  <c r="H13" i="13" s="1"/>
  <c r="A35" i="4"/>
  <c r="A36" i="4"/>
  <c r="A37" i="4"/>
  <c r="A38" i="4"/>
  <c r="A39" i="4"/>
  <c r="A40" i="4"/>
  <c r="A41" i="4"/>
  <c r="A42" i="4"/>
  <c r="A43" i="4"/>
  <c r="A44" i="4"/>
  <c r="A45" i="4"/>
  <c r="A46" i="4"/>
  <c r="A47" i="4"/>
  <c r="A48" i="4"/>
  <c r="A49" i="4"/>
  <c r="A50" i="4"/>
  <c r="A51"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6" i="3"/>
  <c r="H16" i="13" l="1"/>
  <c r="G26" i="13" s="1"/>
  <c r="I26" i="13" s="1"/>
  <c r="L8" i="11"/>
  <c r="L7" i="11" s="1"/>
  <c r="L6" i="11"/>
  <c r="L5" i="11" s="1"/>
  <c r="X7" i="11"/>
  <c r="Y7" i="11" s="1"/>
  <c r="M7" i="11"/>
  <c r="P7" i="11"/>
  <c r="O7" i="11"/>
  <c r="O6" i="11"/>
  <c r="O5" i="11" s="1"/>
  <c r="Z11" i="11"/>
  <c r="Y11" i="11"/>
  <c r="Z21" i="11"/>
  <c r="AA21" i="11"/>
  <c r="Z13" i="11"/>
  <c r="Z19" i="11"/>
  <c r="AA13" i="11"/>
  <c r="Y19" i="11"/>
  <c r="P5" i="11"/>
  <c r="M5" i="11"/>
  <c r="X5" i="11"/>
  <c r="AA5" i="11" s="1"/>
  <c r="Y9" i="11"/>
  <c r="Z15" i="11"/>
  <c r="Z9" i="11"/>
  <c r="AA15" i="11"/>
  <c r="Y17" i="11"/>
  <c r="AA23" i="11"/>
  <c r="AA17" i="11"/>
  <c r="AA25" i="11"/>
  <c r="Z23" i="11"/>
  <c r="Y25" i="11"/>
  <c r="Z7" i="11" l="1"/>
  <c r="Q5" i="11"/>
  <c r="Q7" i="11"/>
  <c r="Q27" i="11" s="1"/>
  <c r="AA7" i="11"/>
  <c r="Y5" i="11"/>
  <c r="Z5" i="11"/>
  <c r="H43" i="14"/>
  <c r="F43" i="14"/>
  <c r="H14" i="14"/>
  <c r="F14" i="14"/>
  <c r="H7" i="14"/>
  <c r="J7" i="14"/>
  <c r="F7" i="14" s="1"/>
  <c r="H8" i="14"/>
  <c r="J8" i="14"/>
  <c r="F8" i="14" s="1"/>
  <c r="J9" i="14"/>
  <c r="F9" i="14" s="1"/>
  <c r="H9" i="14"/>
  <c r="J10" i="14"/>
  <c r="F10" i="14" s="1"/>
  <c r="H10" i="14"/>
  <c r="H11" i="14"/>
  <c r="J11" i="14"/>
  <c r="F11" i="14" s="1"/>
  <c r="J12" i="14"/>
  <c r="F12" i="14" s="1"/>
  <c r="H12" i="14"/>
  <c r="H15" i="14"/>
  <c r="J15" i="14"/>
  <c r="F15" i="14" s="1"/>
  <c r="J16" i="14"/>
  <c r="F16" i="14" s="1"/>
  <c r="H16" i="14"/>
  <c r="H17" i="14"/>
  <c r="J17" i="14"/>
  <c r="F17" i="14" s="1"/>
  <c r="J18" i="14"/>
  <c r="F18" i="14" s="1"/>
  <c r="H18" i="14"/>
  <c r="H19" i="14"/>
  <c r="J19" i="14"/>
  <c r="F19" i="14" s="1"/>
  <c r="J20" i="14"/>
  <c r="F20" i="14" s="1"/>
  <c r="H20" i="14"/>
  <c r="H21" i="14"/>
  <c r="J21" i="14"/>
  <c r="F21" i="14" s="1"/>
  <c r="H22" i="14"/>
  <c r="J22" i="14"/>
  <c r="F22" i="14" s="1"/>
  <c r="H23" i="14"/>
  <c r="J23" i="14"/>
  <c r="F23" i="14" s="1"/>
  <c r="J24" i="14"/>
  <c r="F24" i="14" s="1"/>
  <c r="H24" i="14"/>
  <c r="H25" i="14"/>
  <c r="J25" i="14"/>
  <c r="F25" i="14" s="1"/>
  <c r="H26" i="14"/>
  <c r="J26" i="14"/>
  <c r="F26" i="14" s="1"/>
  <c r="J27" i="14"/>
  <c r="F27" i="14" s="1"/>
  <c r="H27" i="14"/>
  <c r="J28" i="14"/>
  <c r="F28" i="14" s="1"/>
  <c r="H28" i="14"/>
  <c r="H29" i="14"/>
  <c r="J29" i="14"/>
  <c r="F29" i="14" s="1"/>
  <c r="J30" i="14"/>
  <c r="F30" i="14" s="1"/>
  <c r="H30" i="14"/>
  <c r="J31" i="14"/>
  <c r="F31" i="14" s="1"/>
  <c r="H31" i="14"/>
  <c r="H32" i="14"/>
  <c r="J32" i="14"/>
  <c r="F32" i="14" s="1"/>
  <c r="H33" i="14"/>
  <c r="J33" i="14"/>
  <c r="F33" i="14" s="1"/>
  <c r="H34" i="14"/>
  <c r="J34" i="14"/>
  <c r="F34" i="14" s="1"/>
  <c r="H35" i="14"/>
  <c r="J35" i="14"/>
  <c r="F35" i="14" s="1"/>
  <c r="J36" i="14"/>
  <c r="F36" i="14" s="1"/>
  <c r="H36" i="14"/>
  <c r="H38" i="14"/>
  <c r="J38" i="14"/>
  <c r="F38" i="14" s="1"/>
  <c r="H39" i="14"/>
  <c r="J39" i="14"/>
  <c r="F39" i="14" s="1"/>
  <c r="J40" i="14"/>
  <c r="F40" i="14" s="1"/>
  <c r="H40" i="14"/>
  <c r="J41" i="14"/>
  <c r="F41" i="14" s="1"/>
  <c r="H41" i="14"/>
  <c r="H42" i="14"/>
  <c r="J42" i="14"/>
  <c r="F42" i="14" s="1"/>
  <c r="J44" i="14"/>
  <c r="F44" i="14" s="1"/>
  <c r="H44" i="14"/>
  <c r="H45" i="14"/>
  <c r="J45" i="14"/>
  <c r="F45" i="14" s="1"/>
  <c r="J47" i="14"/>
  <c r="F47" i="14" s="1"/>
  <c r="H47" i="14"/>
  <c r="J49" i="14"/>
  <c r="F49" i="14" s="1"/>
  <c r="H49" i="14"/>
  <c r="H50" i="14"/>
  <c r="J50" i="14"/>
  <c r="F50" i="14" s="1"/>
  <c r="H51" i="14"/>
  <c r="J51" i="14"/>
  <c r="F51" i="14" s="1"/>
  <c r="H52" i="14"/>
  <c r="J52" i="14"/>
  <c r="F52" i="14" s="1"/>
  <c r="J53" i="14"/>
  <c r="F53" i="14" s="1"/>
  <c r="H53" i="14"/>
  <c r="J54" i="14"/>
  <c r="F54" i="14" s="1"/>
  <c r="H54" i="14"/>
  <c r="H55" i="14"/>
  <c r="J55" i="14"/>
  <c r="F55" i="14" s="1"/>
  <c r="H56" i="14"/>
  <c r="J56" i="14"/>
  <c r="F5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勝井　勇次</author>
  </authors>
  <commentList>
    <comment ref="B24" authorId="0" shapeId="0" xr:uid="{00000000-0006-0000-0000-000001000000}">
      <text>
        <r>
          <rPr>
            <b/>
            <sz val="9"/>
            <color indexed="81"/>
            <rFont val="ＭＳ Ｐゴシック"/>
            <family val="3"/>
            <charset val="128"/>
          </rPr>
          <t>表１．から
該当する事業を選択</t>
        </r>
      </text>
    </comment>
    <comment ref="E26" authorId="0" shapeId="0" xr:uid="{00000000-0006-0000-0000-000002000000}">
      <text>
        <r>
          <rPr>
            <b/>
            <sz val="9"/>
            <color indexed="81"/>
            <rFont val="ＭＳ Ｐゴシック"/>
            <family val="3"/>
            <charset val="128"/>
          </rPr>
          <t>労務費
＝見積直接工事費×労務比率</t>
        </r>
      </text>
    </comment>
    <comment ref="G26" authorId="0" shapeId="0" xr:uid="{00000000-0006-0000-0000-000003000000}">
      <text>
        <r>
          <rPr>
            <b/>
            <sz val="9"/>
            <color indexed="81"/>
            <rFont val="ＭＳ Ｐゴシック"/>
            <family val="3"/>
            <charset val="128"/>
          </rPr>
          <t>保険料率</t>
        </r>
      </text>
    </comment>
    <comment ref="I26" authorId="0" shapeId="0" xr:uid="{00000000-0006-0000-0000-000004000000}">
      <text>
        <r>
          <rPr>
            <b/>
            <sz val="9"/>
            <color indexed="81"/>
            <rFont val="ＭＳ Ｐゴシック"/>
            <family val="3"/>
            <charset val="128"/>
          </rPr>
          <t>法定福利費</t>
        </r>
      </text>
    </comment>
    <comment ref="B27" authorId="0" shapeId="0" xr:uid="{00000000-0006-0000-0000-000005000000}">
      <text>
        <r>
          <rPr>
            <b/>
            <sz val="9"/>
            <color indexed="81"/>
            <rFont val="ＭＳ Ｐゴシック"/>
            <family val="3"/>
            <charset val="128"/>
          </rPr>
          <t xml:space="preserve">見積額（税抜）の内
直接工事費合計を
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勝井　勇次</author>
  </authors>
  <commentList>
    <comment ref="D18" authorId="0" shapeId="0" xr:uid="{00000000-0006-0000-0200-000001000000}">
      <text>
        <r>
          <rPr>
            <b/>
            <sz val="9"/>
            <color indexed="81"/>
            <rFont val="ＭＳ Ｐゴシック"/>
            <family val="3"/>
            <charset val="128"/>
          </rPr>
          <t>業種を選択</t>
        </r>
      </text>
    </comment>
    <comment ref="G18" authorId="0" shapeId="0" xr:uid="{00000000-0006-0000-0200-000002000000}">
      <text>
        <r>
          <rPr>
            <b/>
            <sz val="9"/>
            <color indexed="81"/>
            <rFont val="ＭＳ Ｐゴシック"/>
            <family val="3"/>
            <charset val="128"/>
          </rPr>
          <t>建退共加入率
を記入</t>
        </r>
      </text>
    </comment>
    <comment ref="J18" authorId="0" shapeId="0" xr:uid="{00000000-0006-0000-0200-000003000000}">
      <text>
        <r>
          <rPr>
            <b/>
            <sz val="9"/>
            <color indexed="81"/>
            <rFont val="ＭＳ Ｐゴシック"/>
            <family val="3"/>
            <charset val="128"/>
          </rPr>
          <t>実行予算に
反映</t>
        </r>
      </text>
    </comment>
    <comment ref="A19" authorId="0" shapeId="0" xr:uid="{00000000-0006-0000-0200-000004000000}">
      <text>
        <r>
          <rPr>
            <b/>
            <sz val="9"/>
            <color indexed="81"/>
            <rFont val="ＭＳ Ｐゴシック"/>
            <family val="3"/>
            <charset val="128"/>
          </rPr>
          <t>税込の総工費を
記入</t>
        </r>
      </text>
    </comment>
  </commentList>
</comments>
</file>

<file path=xl/sharedStrings.xml><?xml version="1.0" encoding="utf-8"?>
<sst xmlns="http://schemas.openxmlformats.org/spreadsheetml/2006/main" count="790" uniqueCount="488">
  <si>
    <t>特殊作業員</t>
    <rPh sb="0" eb="2">
      <t>トクシュ</t>
    </rPh>
    <rPh sb="2" eb="5">
      <t>サギョウイン</t>
    </rPh>
    <phoneticPr fontId="1"/>
  </si>
  <si>
    <t>普通作業員</t>
    <rPh sb="0" eb="2">
      <t>フツウ</t>
    </rPh>
    <rPh sb="2" eb="5">
      <t>サギョウイン</t>
    </rPh>
    <phoneticPr fontId="1"/>
  </si>
  <si>
    <t>造園工</t>
    <rPh sb="0" eb="2">
      <t>ゾウエン</t>
    </rPh>
    <rPh sb="2" eb="3">
      <t>コウ</t>
    </rPh>
    <phoneticPr fontId="1"/>
  </si>
  <si>
    <t>法面工</t>
    <rPh sb="0" eb="2">
      <t>ノリメン</t>
    </rPh>
    <rPh sb="2" eb="3">
      <t>コウ</t>
    </rPh>
    <phoneticPr fontId="1"/>
  </si>
  <si>
    <t>とび工</t>
    <rPh sb="2" eb="3">
      <t>コウ</t>
    </rPh>
    <phoneticPr fontId="1"/>
  </si>
  <si>
    <t>石工</t>
    <rPh sb="0" eb="1">
      <t>イシ</t>
    </rPh>
    <phoneticPr fontId="1"/>
  </si>
  <si>
    <t>ブロック工</t>
    <rPh sb="4" eb="5">
      <t>コウ</t>
    </rPh>
    <phoneticPr fontId="1"/>
  </si>
  <si>
    <t>電工</t>
    <rPh sb="0" eb="2">
      <t>デンコウ</t>
    </rPh>
    <phoneticPr fontId="1"/>
  </si>
  <si>
    <t>鉄筋工</t>
    <rPh sb="0" eb="2">
      <t>テッキン</t>
    </rPh>
    <rPh sb="2" eb="3">
      <t>コウ</t>
    </rPh>
    <phoneticPr fontId="1"/>
  </si>
  <si>
    <t>鉄骨工</t>
    <rPh sb="0" eb="2">
      <t>テッコツ</t>
    </rPh>
    <rPh sb="2" eb="3">
      <t>コウ</t>
    </rPh>
    <phoneticPr fontId="1"/>
  </si>
  <si>
    <t>塗装工</t>
    <rPh sb="0" eb="2">
      <t>トソウ</t>
    </rPh>
    <phoneticPr fontId="1"/>
  </si>
  <si>
    <t>溶接工</t>
    <rPh sb="0" eb="2">
      <t>ヨウセツ</t>
    </rPh>
    <rPh sb="2" eb="3">
      <t>コウ</t>
    </rPh>
    <phoneticPr fontId="1"/>
  </si>
  <si>
    <t>運転手（特殊）</t>
    <rPh sb="0" eb="3">
      <t>ウンテンシュ</t>
    </rPh>
    <rPh sb="4" eb="6">
      <t>トクシュ</t>
    </rPh>
    <phoneticPr fontId="1"/>
  </si>
  <si>
    <t>運転手（一般）</t>
    <rPh sb="0" eb="3">
      <t>ウンテンシュ</t>
    </rPh>
    <rPh sb="4" eb="6">
      <t>イッパン</t>
    </rPh>
    <phoneticPr fontId="1"/>
  </si>
  <si>
    <t>潜かん工</t>
    <rPh sb="0" eb="1">
      <t>セン</t>
    </rPh>
    <rPh sb="3" eb="4">
      <t>コウ</t>
    </rPh>
    <phoneticPr fontId="1"/>
  </si>
  <si>
    <t>潜かん世話役</t>
    <rPh sb="0" eb="1">
      <t>セン</t>
    </rPh>
    <rPh sb="3" eb="6">
      <t>セワヤク</t>
    </rPh>
    <phoneticPr fontId="1"/>
  </si>
  <si>
    <t>さく岩工</t>
    <rPh sb="2" eb="3">
      <t>イワ</t>
    </rPh>
    <rPh sb="3" eb="4">
      <t>コウ</t>
    </rPh>
    <phoneticPr fontId="1"/>
  </si>
  <si>
    <t>トンネル特殊工</t>
    <rPh sb="4" eb="6">
      <t>トクシュ</t>
    </rPh>
    <rPh sb="6" eb="7">
      <t>コウ</t>
    </rPh>
    <phoneticPr fontId="1"/>
  </si>
  <si>
    <t>トンネル作業員</t>
    <rPh sb="4" eb="7">
      <t>サギョウイン</t>
    </rPh>
    <phoneticPr fontId="1"/>
  </si>
  <si>
    <t>トンネル世話役</t>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</si>
  <si>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</si>
  <si>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</si>
  <si>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0" eb="2">
      <t>フツウ</t>
    </rPh>
    <rPh sb="2" eb="4">
      <t>センイン</t>
    </rPh>
    <phoneticPr fontId="1"/>
  </si>
  <si>
    <t>潜水士</t>
    <rPh sb="0" eb="2">
      <t>センスイ</t>
    </rPh>
    <phoneticPr fontId="1"/>
  </si>
  <si>
    <t>潜水連絡員</t>
    <rPh sb="0" eb="2">
      <t>センスイ</t>
    </rPh>
    <rPh sb="2" eb="4">
      <t>レンラク</t>
    </rPh>
    <rPh sb="4" eb="5">
      <t>イン</t>
    </rPh>
    <phoneticPr fontId="1"/>
  </si>
  <si>
    <t>潜水送気員</t>
    <rPh sb="0" eb="2">
      <t>センスイ</t>
    </rPh>
    <rPh sb="2" eb="3">
      <t>オク</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</si>
  <si>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</si>
  <si>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</si>
  <si>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</si>
  <si>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</si>
  <si>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rPh sb="0" eb="2">
      <t>サカン</t>
    </rPh>
    <phoneticPr fontId="1"/>
  </si>
  <si>
    <t>配管工</t>
    <rPh sb="0" eb="2">
      <t>ハイカン</t>
    </rPh>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</si>
  <si>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</si>
  <si>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</si>
  <si>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</si>
  <si>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</si>
  <si>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</si>
  <si>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</si>
  <si>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</si>
  <si>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</si>
  <si>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</si>
  <si>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</si>
  <si>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交通誘導員A</t>
    <rPh sb="0" eb="2">
      <t>コウツウ</t>
    </rPh>
    <rPh sb="2" eb="5">
      <t>ユウドウイン</t>
    </rPh>
    <phoneticPr fontId="1"/>
  </si>
  <si>
    <t>交通誘導員B</t>
    <rPh sb="0" eb="2">
      <t>コウツウ</t>
    </rPh>
    <rPh sb="2" eb="5">
      <t>ユウドウイン</t>
    </rPh>
    <phoneticPr fontId="1"/>
  </si>
  <si>
    <t>登録基幹技能者</t>
    <rPh sb="0" eb="2">
      <t>トウロク</t>
    </rPh>
    <rPh sb="2" eb="4">
      <t>キカン</t>
    </rPh>
    <rPh sb="4" eb="7">
      <t>ギノウシャ</t>
    </rPh>
    <phoneticPr fontId="1"/>
  </si>
  <si>
    <t>日当</t>
    <rPh sb="0" eb="2">
      <t>ニットウ</t>
    </rPh>
    <phoneticPr fontId="1"/>
  </si>
  <si>
    <t>月額</t>
    <rPh sb="0" eb="2">
      <t>ゲツガク</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</si>
  <si>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</si>
  <si>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</si>
  <si>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</si>
  <si>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報酬月額</t>
    <rPh sb="0" eb="2">
      <t>ホウシュウ</t>
    </rPh>
    <rPh sb="2" eb="4">
      <t>ゲツガク</t>
    </rPh>
    <phoneticPr fontId="1"/>
  </si>
  <si>
    <t>等級</t>
    <rPh sb="0" eb="2">
      <t>トウキュウ</t>
    </rPh>
    <phoneticPr fontId="1"/>
  </si>
  <si>
    <t>標準報酬</t>
    <rPh sb="0" eb="2">
      <t>ヒョウジュン</t>
    </rPh>
    <rPh sb="2" eb="4">
      <t>ホウシュウ</t>
    </rPh>
    <phoneticPr fontId="1"/>
  </si>
  <si>
    <t>～</t>
    <phoneticPr fontId="1"/>
  </si>
  <si>
    <t>円未満</t>
    <rPh sb="0" eb="1">
      <t>エン</t>
    </rPh>
    <rPh sb="1" eb="3">
      <t>ミマン</t>
    </rPh>
    <phoneticPr fontId="1"/>
  </si>
  <si>
    <t>円以上</t>
    <rPh sb="0" eb="1">
      <t>エン</t>
    </rPh>
    <rPh sb="1" eb="3">
      <t>イジョウ</t>
    </rPh>
    <phoneticPr fontId="1"/>
  </si>
  <si>
    <t>厚生年金保険料</t>
    <rPh sb="0" eb="2">
      <t>コウセイ</t>
    </rPh>
    <rPh sb="2" eb="4">
      <t>ネンキン</t>
    </rPh>
    <rPh sb="4" eb="7">
      <t>ホケンリョウ</t>
    </rPh>
    <phoneticPr fontId="1"/>
  </si>
  <si>
    <t>一般</t>
    <rPh sb="0" eb="2">
      <t>イッパン</t>
    </rPh>
    <phoneticPr fontId="1"/>
  </si>
  <si>
    <t>坑内員・船員</t>
    <rPh sb="0" eb="2">
      <t>コウナイ</t>
    </rPh>
    <rPh sb="2" eb="3">
      <t>イン</t>
    </rPh>
    <rPh sb="4" eb="6">
      <t>センイン</t>
    </rPh>
    <phoneticPr fontId="1"/>
  </si>
  <si>
    <t>（厚生年金基金加入員を除く）</t>
    <rPh sb="1" eb="3">
      <t>コウセイ</t>
    </rPh>
    <rPh sb="3" eb="5">
      <t>ネンキン</t>
    </rPh>
    <rPh sb="5" eb="7">
      <t>キキン</t>
    </rPh>
    <rPh sb="7" eb="10">
      <t>カニュウイン</t>
    </rPh>
    <rPh sb="11" eb="12">
      <t>ノゾ</t>
    </rPh>
    <phoneticPr fontId="1"/>
  </si>
  <si>
    <t>全額</t>
    <rPh sb="0" eb="2">
      <t>ゼンガク</t>
    </rPh>
    <phoneticPr fontId="1"/>
  </si>
  <si>
    <t>折半額</t>
    <rPh sb="0" eb="2">
      <t>セッパン</t>
    </rPh>
    <rPh sb="2" eb="3">
      <t>ガク</t>
    </rPh>
    <phoneticPr fontId="1"/>
  </si>
  <si>
    <t>※事業主は厚生年金保険料の折半額（１円未満四捨五入）</t>
    <rPh sb="1" eb="4">
      <t>ジギョウヌシ</t>
    </rPh>
    <rPh sb="5" eb="7">
      <t>コウセイ</t>
    </rPh>
    <rPh sb="7" eb="9">
      <t>ネンキン</t>
    </rPh>
    <rPh sb="9" eb="12">
      <t>ホケンリョウ</t>
    </rPh>
    <rPh sb="13" eb="15">
      <t>セッパン</t>
    </rPh>
    <rPh sb="15" eb="16">
      <t>ガク</t>
    </rPh>
    <rPh sb="18" eb="19">
      <t>エン</t>
    </rPh>
    <rPh sb="19" eb="21">
      <t>ミマン</t>
    </rPh>
    <rPh sb="21" eb="25">
      <t>シシャゴニュウ</t>
    </rPh>
    <phoneticPr fontId="1"/>
  </si>
  <si>
    <t>健康保険料</t>
    <rPh sb="0" eb="2">
      <t>ケンコウ</t>
    </rPh>
    <rPh sb="2" eb="5">
      <t>ホケンリョウ</t>
    </rPh>
    <phoneticPr fontId="1"/>
  </si>
  <si>
    <t>40歳未満</t>
    <rPh sb="2" eb="5">
      <t>サイミマン</t>
    </rPh>
    <phoneticPr fontId="1"/>
  </si>
  <si>
    <t>40歳以上65歳未満</t>
    <rPh sb="2" eb="5">
      <t>サイイジョウ</t>
    </rPh>
    <rPh sb="7" eb="10">
      <t>サイミマン</t>
    </rPh>
    <phoneticPr fontId="1"/>
  </si>
  <si>
    <t>※協会けんぽの任意継続被保険者の標準報酬月額は、28万円を上限とする</t>
    <rPh sb="1" eb="3">
      <t>キョウカイ</t>
    </rPh>
    <rPh sb="7" eb="9">
      <t>ニンイ</t>
    </rPh>
    <rPh sb="9" eb="11">
      <t>ケイゾク</t>
    </rPh>
    <rPh sb="11" eb="15">
      <t>ヒホケンシャ</t>
    </rPh>
    <rPh sb="16" eb="18">
      <t>ヒョウジュン</t>
    </rPh>
    <rPh sb="18" eb="20">
      <t>ホウシュウ</t>
    </rPh>
    <rPh sb="20" eb="22">
      <t>ゲツガク</t>
    </rPh>
    <rPh sb="26" eb="28">
      <t>マンエン</t>
    </rPh>
    <rPh sb="29" eb="31">
      <t>ジョウゲン</t>
    </rPh>
    <phoneticPr fontId="1"/>
  </si>
  <si>
    <t>建設業</t>
    <rPh sb="0" eb="3">
      <t>ケンセツギョウ</t>
    </rPh>
    <phoneticPr fontId="1"/>
  </si>
  <si>
    <t>事業主負担率</t>
    <rPh sb="0" eb="3">
      <t>ジギョウヌシ</t>
    </rPh>
    <rPh sb="3" eb="6">
      <t>フタンリツ</t>
    </rPh>
    <phoneticPr fontId="1"/>
  </si>
  <si>
    <t>水力発電施設、ずい道等新設事業</t>
    <rPh sb="0" eb="2">
      <t>スイリョク</t>
    </rPh>
    <rPh sb="2" eb="4">
      <t>ハツデン</t>
    </rPh>
    <rPh sb="4" eb="6">
      <t>シセツ</t>
    </rPh>
    <rPh sb="9" eb="10">
      <t>ミチ</t>
    </rPh>
    <rPh sb="10" eb="11">
      <t>ナド</t>
    </rPh>
    <rPh sb="11" eb="13">
      <t>シンセツ</t>
    </rPh>
    <rPh sb="13" eb="15">
      <t>ジギョウ</t>
    </rPh>
    <phoneticPr fontId="1"/>
  </si>
  <si>
    <t>道路新設事業</t>
    <rPh sb="0" eb="2">
      <t>ドウロ</t>
    </rPh>
    <rPh sb="2" eb="4">
      <t>シンセツ</t>
    </rPh>
    <rPh sb="4" eb="6">
      <t>ジギョウ</t>
    </rPh>
    <phoneticPr fontId="1"/>
  </si>
  <si>
    <t>舗装工事業</t>
    <rPh sb="0" eb="3">
      <t>ホソウコウ</t>
    </rPh>
    <rPh sb="3" eb="5">
      <t>ジギョウ</t>
    </rPh>
    <phoneticPr fontId="1"/>
  </si>
  <si>
    <t>鉄道又は軌道新設事業</t>
    <rPh sb="0" eb="2">
      <t>テツドウ</t>
    </rPh>
    <rPh sb="2" eb="3">
      <t>マタ</t>
    </rPh>
    <rPh sb="4" eb="6">
      <t>キドウ</t>
    </rPh>
    <rPh sb="6" eb="8">
      <t>シンセツ</t>
    </rPh>
    <rPh sb="8" eb="10">
      <t>ジギョウ</t>
    </rPh>
    <phoneticPr fontId="1"/>
  </si>
  <si>
    <t>建築事業（既設建築物設備工事業を除く）</t>
    <rPh sb="0" eb="2">
      <t>ケンチク</t>
    </rPh>
    <rPh sb="2" eb="4">
      <t>ジギョウ</t>
    </rPh>
    <rPh sb="5" eb="7">
      <t>キセツ</t>
    </rPh>
    <rPh sb="7" eb="10">
      <t>ケンチクブツ</t>
    </rPh>
    <rPh sb="10" eb="13">
      <t>セツビコウ</t>
    </rPh>
    <rPh sb="13" eb="15">
      <t>ジギョウ</t>
    </rPh>
    <rPh sb="16" eb="17">
      <t>ノゾ</t>
    </rPh>
    <phoneticPr fontId="1"/>
  </si>
  <si>
    <t>既設建築物設備工事業</t>
    <rPh sb="0" eb="2">
      <t>キセツ</t>
    </rPh>
    <rPh sb="2" eb="5">
      <t>ケンチクブツ</t>
    </rPh>
    <rPh sb="5" eb="8">
      <t>セツビコウ</t>
    </rPh>
    <rPh sb="8" eb="10">
      <t>ジギョウ</t>
    </rPh>
    <phoneticPr fontId="1"/>
  </si>
  <si>
    <t>機械装置の組立て又は据付けの事業</t>
    <rPh sb="0" eb="2">
      <t>キカイ</t>
    </rPh>
    <rPh sb="2" eb="4">
      <t>ソウチ</t>
    </rPh>
    <rPh sb="5" eb="6">
      <t>ク</t>
    </rPh>
    <rPh sb="6" eb="7">
      <t>タ</t>
    </rPh>
    <rPh sb="8" eb="9">
      <t>マタ</t>
    </rPh>
    <rPh sb="10" eb="12">
      <t>スエツ</t>
    </rPh>
    <rPh sb="14" eb="16">
      <t>ジギョウ</t>
    </rPh>
    <phoneticPr fontId="1"/>
  </si>
  <si>
    <t>その他の建設事業</t>
    <rPh sb="2" eb="3">
      <t>タ</t>
    </rPh>
    <rPh sb="4" eb="6">
      <t>ケンセツ</t>
    </rPh>
    <rPh sb="6" eb="8">
      <t>ジギョウ</t>
    </rPh>
    <phoneticPr fontId="1"/>
  </si>
  <si>
    <t>労災保険率</t>
    <rPh sb="0" eb="2">
      <t>ロウサイ</t>
    </rPh>
    <rPh sb="2" eb="4">
      <t>ホケン</t>
    </rPh>
    <rPh sb="4" eb="5">
      <t>リツ</t>
    </rPh>
    <phoneticPr fontId="1"/>
  </si>
  <si>
    <t>年齢</t>
    <rPh sb="0" eb="2">
      <t>ネンレイ</t>
    </rPh>
    <phoneticPr fontId="1"/>
  </si>
  <si>
    <t>雇用
保険料</t>
    <rPh sb="0" eb="2">
      <t>コヨウ</t>
    </rPh>
    <rPh sb="3" eb="6">
      <t>ホケンリョウ</t>
    </rPh>
    <phoneticPr fontId="1"/>
  </si>
  <si>
    <t>健康
保険料</t>
    <rPh sb="0" eb="2">
      <t>ケンコウ</t>
    </rPh>
    <rPh sb="3" eb="6">
      <t>ホケンリョウ</t>
    </rPh>
    <phoneticPr fontId="1"/>
  </si>
  <si>
    <t>介護
保険料</t>
    <rPh sb="0" eb="2">
      <t>カイゴ</t>
    </rPh>
    <rPh sb="3" eb="6">
      <t>ホケンリョウ</t>
    </rPh>
    <phoneticPr fontId="1"/>
  </si>
  <si>
    <t>厚生年金
保険料</t>
    <rPh sb="0" eb="2">
      <t>コウセイ</t>
    </rPh>
    <rPh sb="2" eb="4">
      <t>ネンキン</t>
    </rPh>
    <rPh sb="5" eb="8">
      <t>ホケンリョウ</t>
    </rPh>
    <phoneticPr fontId="1"/>
  </si>
  <si>
    <t>児童手当
拠出金</t>
    <rPh sb="0" eb="2">
      <t>ジドウ</t>
    </rPh>
    <rPh sb="2" eb="4">
      <t>テアテ</t>
    </rPh>
    <rPh sb="5" eb="8">
      <t>キョシュツキン</t>
    </rPh>
    <phoneticPr fontId="1"/>
  </si>
  <si>
    <t>登録基幹
技能者</t>
    <rPh sb="0" eb="2">
      <t>トウロク</t>
    </rPh>
    <rPh sb="2" eb="4">
      <t>キカン</t>
    </rPh>
    <rPh sb="5" eb="8">
      <t>ギノウシャ</t>
    </rPh>
    <phoneticPr fontId="1"/>
  </si>
  <si>
    <t>１級
技能士</t>
    <rPh sb="1" eb="2">
      <t>キュウ</t>
    </rPh>
    <rPh sb="3" eb="6">
      <t>ギノウシ</t>
    </rPh>
    <phoneticPr fontId="1"/>
  </si>
  <si>
    <t>事業所所在地</t>
    <rPh sb="0" eb="3">
      <t>ジギョウショ</t>
    </rPh>
    <rPh sb="3" eb="6">
      <t>ショザイチ</t>
    </rPh>
    <phoneticPr fontId="1"/>
  </si>
  <si>
    <t>事業の種類</t>
    <rPh sb="0" eb="2">
      <t>ジギョウ</t>
    </rPh>
    <rPh sb="3" eb="5">
      <t>シュルイ</t>
    </rPh>
    <phoneticPr fontId="1"/>
  </si>
  <si>
    <r>
      <t xml:space="preserve">健康保険
</t>
    </r>
    <r>
      <rPr>
        <sz val="9"/>
        <color theme="1"/>
        <rFont val="ＭＳ Ｐゴシック"/>
        <family val="3"/>
        <charset val="128"/>
        <scheme val="minor"/>
      </rPr>
      <t>（標準報酬月額）</t>
    </r>
    <rPh sb="0" eb="2">
      <t>ケンコウ</t>
    </rPh>
    <rPh sb="2" eb="4">
      <t>ホケン</t>
    </rPh>
    <rPh sb="6" eb="8">
      <t>ヒョウジュン</t>
    </rPh>
    <rPh sb="8" eb="10">
      <t>ホウシュウ</t>
    </rPh>
    <rPh sb="10" eb="12">
      <t>ゲツガク</t>
    </rPh>
    <phoneticPr fontId="1"/>
  </si>
  <si>
    <r>
      <t xml:space="preserve">厚生年金保険
</t>
    </r>
    <r>
      <rPr>
        <sz val="9"/>
        <color theme="1"/>
        <rFont val="ＭＳ Ｐゴシック"/>
        <family val="3"/>
        <charset val="128"/>
        <scheme val="minor"/>
      </rPr>
      <t>（標準報酬月額）</t>
    </r>
    <rPh sb="0" eb="2">
      <t>コウセイ</t>
    </rPh>
    <rPh sb="2" eb="4">
      <t>ネンキン</t>
    </rPh>
    <rPh sb="4" eb="6">
      <t>ホケン</t>
    </rPh>
    <rPh sb="8" eb="10">
      <t>ヒョウジュン</t>
    </rPh>
    <rPh sb="10" eb="12">
      <t>ホウシュウ</t>
    </rPh>
    <rPh sb="12" eb="14">
      <t>ゲツガク</t>
    </rPh>
    <phoneticPr fontId="1"/>
  </si>
  <si>
    <r>
      <t xml:space="preserve">雇用保険
</t>
    </r>
    <r>
      <rPr>
        <sz val="9"/>
        <color theme="1"/>
        <rFont val="ＭＳ Ｐゴシック"/>
        <family val="3"/>
        <charset val="128"/>
        <scheme val="minor"/>
      </rPr>
      <t>（月給）</t>
    </r>
    <rPh sb="0" eb="2">
      <t>コヨウ</t>
    </rPh>
    <rPh sb="2" eb="4">
      <t>ホケン</t>
    </rPh>
    <rPh sb="6" eb="8">
      <t>ゲッキュウ</t>
    </rPh>
    <phoneticPr fontId="1"/>
  </si>
  <si>
    <t>起算元報酬額</t>
    <rPh sb="0" eb="2">
      <t>キサン</t>
    </rPh>
    <rPh sb="2" eb="3">
      <t>モト</t>
    </rPh>
    <rPh sb="3" eb="6">
      <t>ホウシュウガク</t>
    </rPh>
    <phoneticPr fontId="1"/>
  </si>
  <si>
    <t>月給</t>
    <rPh sb="0" eb="2">
      <t>ゲッキュウ</t>
    </rPh>
    <phoneticPr fontId="1"/>
  </si>
  <si>
    <t>01</t>
    <phoneticPr fontId="1"/>
  </si>
  <si>
    <t>02</t>
  </si>
  <si>
    <t>04</t>
  </si>
  <si>
    <t>06</t>
  </si>
  <si>
    <t>08</t>
  </si>
  <si>
    <t>10</t>
  </si>
  <si>
    <t>12</t>
  </si>
  <si>
    <t>14</t>
  </si>
  <si>
    <t>16</t>
  </si>
  <si>
    <t>18</t>
  </si>
  <si>
    <t>20</t>
  </si>
  <si>
    <t>22</t>
  </si>
  <si>
    <t>24</t>
  </si>
  <si>
    <t>26</t>
  </si>
  <si>
    <t>28</t>
  </si>
  <si>
    <t>30</t>
  </si>
  <si>
    <t>32</t>
  </si>
  <si>
    <t>34</t>
  </si>
  <si>
    <t>36</t>
  </si>
  <si>
    <t>38</t>
  </si>
  <si>
    <t>40</t>
  </si>
  <si>
    <t>42</t>
  </si>
  <si>
    <t>44</t>
  </si>
  <si>
    <t>46</t>
  </si>
  <si>
    <t>48</t>
  </si>
  <si>
    <t>50</t>
  </si>
  <si>
    <t>軽作業員</t>
    <rPh sb="0" eb="1">
      <t>ケイ</t>
    </rPh>
    <rPh sb="1" eb="4">
      <t>サギョウイン</t>
    </rPh>
    <phoneticPr fontId="1"/>
  </si>
  <si>
    <t>橋りょう特殊工</t>
    <rPh sb="0" eb="1">
      <t>ハシ</t>
    </rPh>
    <rPh sb="4" eb="6">
      <t>トクシュ</t>
    </rPh>
    <rPh sb="6" eb="7">
      <t>コウ</t>
    </rPh>
    <phoneticPr fontId="1"/>
  </si>
  <si>
    <t>橋りょう塗装工</t>
    <rPh sb="0" eb="1">
      <t>ハシ</t>
    </rPh>
    <rPh sb="4" eb="6">
      <t>トソウ</t>
    </rPh>
    <phoneticPr fontId="1"/>
  </si>
  <si>
    <t>橋りょう世話役</t>
    <rPh sb="0" eb="1">
      <t>ハシ</t>
    </rPh>
    <rPh sb="4" eb="7">
      <t>セワヤク</t>
    </rPh>
    <phoneticPr fontId="1"/>
  </si>
  <si>
    <t>電気工事基幹技能者</t>
  </si>
  <si>
    <t>橋梁基幹技能者</t>
  </si>
  <si>
    <t>コンクリート圧送基幹技能者</t>
  </si>
  <si>
    <t>防水基幹技能者</t>
  </si>
  <si>
    <t>建設塗装基幹技能者</t>
  </si>
  <si>
    <t>左官基幹技能者</t>
  </si>
  <si>
    <t>海上起重機基幹技能者</t>
  </si>
  <si>
    <t>造園基幹技能者</t>
  </si>
  <si>
    <t>トンネル基幹技能者</t>
  </si>
  <si>
    <t>機械土工基幹技能者</t>
  </si>
  <si>
    <t>PC基幹技能者</t>
  </si>
  <si>
    <t>鉄筋基幹技能者</t>
  </si>
  <si>
    <t>圧接基幹技能者</t>
  </si>
  <si>
    <t>型枠基幹技能者</t>
  </si>
  <si>
    <t>配管基幹技能者</t>
  </si>
  <si>
    <t>鳶・土工基幹技能者</t>
  </si>
  <si>
    <t>切断穿孔基幹技能者</t>
  </si>
  <si>
    <t>内装仕上工事基幹技能者</t>
  </si>
  <si>
    <t>サッシ・カーテンウォール基幹技能者</t>
  </si>
  <si>
    <t>エクステリア基幹技能者</t>
  </si>
  <si>
    <t>建築板金基幹技能者</t>
  </si>
  <si>
    <t>外壁仕上基幹技能者</t>
  </si>
  <si>
    <t>ダクト基幹技能者</t>
  </si>
  <si>
    <t>保温保冷基幹技能者</t>
  </si>
  <si>
    <t>グラウト基幹技能者</t>
  </si>
  <si>
    <t>冷凍空調基幹技能者</t>
  </si>
  <si>
    <t>運動施設基幹技能者</t>
  </si>
  <si>
    <t>資格保有者賃金水準</t>
    <rPh sb="0" eb="2">
      <t>シカク</t>
    </rPh>
    <rPh sb="2" eb="5">
      <t>ホユウシャ</t>
    </rPh>
    <rPh sb="5" eb="7">
      <t>チンギン</t>
    </rPh>
    <rPh sb="7" eb="9">
      <t>スイジュン</t>
    </rPh>
    <phoneticPr fontId="1"/>
  </si>
  <si>
    <t>当社割増率</t>
    <rPh sb="0" eb="2">
      <t>トウシャ</t>
    </rPh>
    <rPh sb="2" eb="4">
      <t>ワリマ</t>
    </rPh>
    <rPh sb="4" eb="5">
      <t>リツ</t>
    </rPh>
    <phoneticPr fontId="1"/>
  </si>
  <si>
    <t>+11～15％</t>
    <phoneticPr fontId="1"/>
  </si>
  <si>
    <t>+7～10％</t>
    <phoneticPr fontId="1"/>
  </si>
  <si>
    <t>+12～16％（※1）</t>
    <phoneticPr fontId="1"/>
  </si>
  <si>
    <t>+4～8％</t>
    <phoneticPr fontId="1"/>
  </si>
  <si>
    <t>１級（特級）技能士</t>
    <rPh sb="1" eb="2">
      <t>キュウ</t>
    </rPh>
    <rPh sb="3" eb="5">
      <t>トッキュウ</t>
    </rPh>
    <rPh sb="6" eb="9">
      <t>ギノウシ</t>
    </rPh>
    <phoneticPr fontId="1"/>
  </si>
  <si>
    <t>園芸装飾技能士</t>
    <rPh sb="4" eb="7">
      <t>ギノウシ</t>
    </rPh>
    <phoneticPr fontId="1"/>
  </si>
  <si>
    <t>造園技能士</t>
    <phoneticPr fontId="1"/>
  </si>
  <si>
    <t>さく井技能士</t>
    <phoneticPr fontId="1"/>
  </si>
  <si>
    <t>金属溶解技能士</t>
    <phoneticPr fontId="1"/>
  </si>
  <si>
    <t>鋳造技能士</t>
    <phoneticPr fontId="1"/>
  </si>
  <si>
    <t>鍛造技能士</t>
    <phoneticPr fontId="1"/>
  </si>
  <si>
    <t>金属熱処理技能士</t>
    <phoneticPr fontId="1"/>
  </si>
  <si>
    <t>粉末冶金技能士</t>
    <phoneticPr fontId="1"/>
  </si>
  <si>
    <t>機械加工技能士</t>
    <phoneticPr fontId="1"/>
  </si>
  <si>
    <t>放電加工技能士</t>
    <phoneticPr fontId="1"/>
  </si>
  <si>
    <t>金型製作技能士</t>
    <phoneticPr fontId="1"/>
  </si>
  <si>
    <t>金属プレス加工技能士</t>
    <phoneticPr fontId="1"/>
  </si>
  <si>
    <t>鉄工技能士</t>
    <phoneticPr fontId="1"/>
  </si>
  <si>
    <t>建築板金技能士</t>
    <phoneticPr fontId="1"/>
  </si>
  <si>
    <t>工場板金技能士</t>
    <phoneticPr fontId="1"/>
  </si>
  <si>
    <t>めっき技能士</t>
    <phoneticPr fontId="1"/>
  </si>
  <si>
    <t>アルミニウム陽極酸化処理技能士</t>
    <phoneticPr fontId="1"/>
  </si>
  <si>
    <t>溶射技能士</t>
    <phoneticPr fontId="1"/>
  </si>
  <si>
    <t>金属ばね製造技能士</t>
    <phoneticPr fontId="1"/>
  </si>
  <si>
    <t>ロープ加工技能士</t>
    <phoneticPr fontId="1"/>
  </si>
  <si>
    <t>仕上げ技能士</t>
    <phoneticPr fontId="1"/>
  </si>
  <si>
    <t>切削工具研削技能士</t>
    <phoneticPr fontId="1"/>
  </si>
  <si>
    <t>機械検査技能士</t>
    <phoneticPr fontId="1"/>
  </si>
  <si>
    <t>機械保全技能士</t>
    <phoneticPr fontId="1"/>
  </si>
  <si>
    <t>電子回路接続技能士</t>
    <phoneticPr fontId="1"/>
  </si>
  <si>
    <t>電子機器組立て技能士</t>
    <phoneticPr fontId="1"/>
  </si>
  <si>
    <t>電気機器組立て技能士</t>
    <phoneticPr fontId="1"/>
  </si>
  <si>
    <t>半導体製品製造技能士</t>
    <phoneticPr fontId="1"/>
  </si>
  <si>
    <t>プリント配線板製造技能士</t>
    <phoneticPr fontId="1"/>
  </si>
  <si>
    <t>自動販売機調整技能士</t>
    <phoneticPr fontId="1"/>
  </si>
  <si>
    <t>産業車両整備技能士</t>
    <phoneticPr fontId="1"/>
  </si>
  <si>
    <t>鉄道車両製造・整備技能士</t>
    <phoneticPr fontId="1"/>
  </si>
  <si>
    <t>時計修理技能士</t>
    <phoneticPr fontId="1"/>
  </si>
  <si>
    <t>光学機器製造技能士</t>
    <phoneticPr fontId="1"/>
  </si>
  <si>
    <t>複写機組立て技能士</t>
    <phoneticPr fontId="1"/>
  </si>
  <si>
    <t>内燃機関組立て技能士</t>
    <phoneticPr fontId="1"/>
  </si>
  <si>
    <t>空気圧装置組立て技能士</t>
    <phoneticPr fontId="1"/>
  </si>
  <si>
    <t>油圧装置調整技能士</t>
    <phoneticPr fontId="1"/>
  </si>
  <si>
    <t>縫製機械整備技能士</t>
    <phoneticPr fontId="1"/>
  </si>
  <si>
    <t>建設機械整備技能士</t>
    <phoneticPr fontId="1"/>
  </si>
  <si>
    <t>農業機械整備技能士</t>
    <phoneticPr fontId="1"/>
  </si>
  <si>
    <t>冷凍空気調和機器施工技能士</t>
    <phoneticPr fontId="1"/>
  </si>
  <si>
    <t>染色技能士</t>
    <phoneticPr fontId="1"/>
  </si>
  <si>
    <t>ニット製品製造技能士</t>
    <phoneticPr fontId="1"/>
  </si>
  <si>
    <t>婦人子供服製造技能士</t>
    <phoneticPr fontId="1"/>
  </si>
  <si>
    <t>紳士服製造技能士</t>
    <phoneticPr fontId="1"/>
  </si>
  <si>
    <t>和裁技能士</t>
    <phoneticPr fontId="1"/>
  </si>
  <si>
    <t>寝具製作技能士</t>
    <phoneticPr fontId="1"/>
  </si>
  <si>
    <t>帆布製品製造技能士</t>
    <phoneticPr fontId="1"/>
  </si>
  <si>
    <t>布はく縫製技能士</t>
    <phoneticPr fontId="1"/>
  </si>
  <si>
    <t>機械木工技能士</t>
    <phoneticPr fontId="1"/>
  </si>
  <si>
    <t>木型製作技能士</t>
    <phoneticPr fontId="1"/>
  </si>
  <si>
    <t>家具製作技能士</t>
    <phoneticPr fontId="1"/>
  </si>
  <si>
    <t>建具製作技能士</t>
    <phoneticPr fontId="1"/>
  </si>
  <si>
    <t>紙器・段ボール箱製造技能士</t>
    <phoneticPr fontId="1"/>
  </si>
  <si>
    <t>製版技能士</t>
    <phoneticPr fontId="1"/>
  </si>
  <si>
    <t>印刷技能士</t>
    <phoneticPr fontId="1"/>
  </si>
  <si>
    <t>製本技能士</t>
    <phoneticPr fontId="1"/>
  </si>
  <si>
    <t>プラスチック成形技能士</t>
    <phoneticPr fontId="1"/>
  </si>
  <si>
    <t>強化プラスチック成形技能士</t>
    <phoneticPr fontId="1"/>
  </si>
  <si>
    <t>陶磁器製造技能士</t>
    <phoneticPr fontId="1"/>
  </si>
  <si>
    <t>石材施工技能士</t>
    <phoneticPr fontId="1"/>
  </si>
  <si>
    <t>パン製造技能士</t>
    <phoneticPr fontId="1"/>
  </si>
  <si>
    <t>菓子製造技能士</t>
    <phoneticPr fontId="1"/>
  </si>
  <si>
    <t>製麺技能士</t>
    <phoneticPr fontId="1"/>
  </si>
  <si>
    <t>ハム・ソーセージ・ベーコン製造技能士</t>
    <phoneticPr fontId="1"/>
  </si>
  <si>
    <t>水産練り製品製造技能士</t>
    <phoneticPr fontId="1"/>
  </si>
  <si>
    <t>みそ製造技能士</t>
    <phoneticPr fontId="1"/>
  </si>
  <si>
    <t>酒造技能士</t>
    <phoneticPr fontId="1"/>
  </si>
  <si>
    <t>建築大工技能士</t>
    <phoneticPr fontId="1"/>
  </si>
  <si>
    <t>枠組壁建築技能士</t>
    <phoneticPr fontId="1"/>
  </si>
  <si>
    <t>かわらぶき技能士</t>
    <phoneticPr fontId="1"/>
  </si>
  <si>
    <t>とび技能士</t>
    <phoneticPr fontId="1"/>
  </si>
  <si>
    <t>左官技能士</t>
    <phoneticPr fontId="1"/>
  </si>
  <si>
    <t>築炉技能士</t>
    <phoneticPr fontId="1"/>
  </si>
  <si>
    <t>ブロック建築技能士</t>
    <phoneticPr fontId="1"/>
  </si>
  <si>
    <t>エーエルシーパネル施工技能士</t>
    <phoneticPr fontId="1"/>
  </si>
  <si>
    <t>タイル張り技能士</t>
    <phoneticPr fontId="1"/>
  </si>
  <si>
    <t>畳製作技能士</t>
    <phoneticPr fontId="1"/>
  </si>
  <si>
    <t>配管技能士</t>
    <phoneticPr fontId="1"/>
  </si>
  <si>
    <t>厨房設備施工技能士</t>
    <phoneticPr fontId="1"/>
  </si>
  <si>
    <t>型枠施工技能士</t>
    <phoneticPr fontId="1"/>
  </si>
  <si>
    <t>鉄筋施工技能士</t>
    <phoneticPr fontId="1"/>
  </si>
  <si>
    <t>防水施工技能士</t>
    <phoneticPr fontId="1"/>
  </si>
  <si>
    <t>コンクリート圧送施工技能士</t>
    <phoneticPr fontId="1"/>
  </si>
  <si>
    <t>樹脂接着剤注入施工技能士</t>
    <phoneticPr fontId="1"/>
  </si>
  <si>
    <t>内装仕上げ施工技能士</t>
    <phoneticPr fontId="1"/>
  </si>
  <si>
    <t>熱絶縁施工技能士</t>
    <phoneticPr fontId="1"/>
  </si>
  <si>
    <t>カーテンウォール施工技能士</t>
    <phoneticPr fontId="1"/>
  </si>
  <si>
    <t>サッシ施工技能士</t>
    <phoneticPr fontId="1"/>
  </si>
  <si>
    <t>自動ドア施工技能士</t>
    <phoneticPr fontId="1"/>
  </si>
  <si>
    <t>バルコニー施工技能士</t>
    <phoneticPr fontId="1"/>
  </si>
  <si>
    <t>ガラス施工技能士</t>
    <phoneticPr fontId="1"/>
  </si>
  <si>
    <t>ウェルポイント施工技能士</t>
    <phoneticPr fontId="1"/>
  </si>
  <si>
    <t>テクニカルイラストレーション技能士</t>
    <phoneticPr fontId="1"/>
  </si>
  <si>
    <t>機械・プラント製図技能士</t>
    <phoneticPr fontId="1"/>
  </si>
  <si>
    <t>電気製図技能士</t>
    <phoneticPr fontId="1"/>
  </si>
  <si>
    <t>化学分析技能士</t>
    <phoneticPr fontId="1"/>
  </si>
  <si>
    <t>金属材料試験技能士</t>
    <phoneticPr fontId="1"/>
  </si>
  <si>
    <t>貴金属装身具製作技能士</t>
    <phoneticPr fontId="1"/>
  </si>
  <si>
    <t>印章彫刻技能士</t>
    <phoneticPr fontId="1"/>
  </si>
  <si>
    <t>表装技能士</t>
    <phoneticPr fontId="1"/>
  </si>
  <si>
    <t>塗装技能士</t>
    <phoneticPr fontId="1"/>
  </si>
  <si>
    <t>路面標示施工技能士</t>
    <phoneticPr fontId="1"/>
  </si>
  <si>
    <t>塗料調色技能士</t>
    <phoneticPr fontId="1"/>
  </si>
  <si>
    <t>義肢・装具製作技能士</t>
    <phoneticPr fontId="1"/>
  </si>
  <si>
    <t>広告美術仕上げ技能士</t>
    <phoneticPr fontId="1"/>
  </si>
  <si>
    <t>工業包装技能士</t>
    <phoneticPr fontId="1"/>
  </si>
  <si>
    <t>舞台機構調整技能士</t>
    <phoneticPr fontId="1"/>
  </si>
  <si>
    <t>写真技能士</t>
    <phoneticPr fontId="1"/>
  </si>
  <si>
    <t>産業洗浄技能士</t>
    <phoneticPr fontId="1"/>
  </si>
  <si>
    <t>商品装飾展示技能士</t>
    <phoneticPr fontId="1"/>
  </si>
  <si>
    <t>フラワー装飾技能士</t>
    <phoneticPr fontId="1"/>
  </si>
  <si>
    <t>+8～10％</t>
    <phoneticPr fontId="1"/>
  </si>
  <si>
    <t>+4～7％</t>
    <phoneticPr fontId="1"/>
  </si>
  <si>
    <t>技能士は厚生労働省「技能検定職種及び等級区分」による</t>
    <rPh sb="0" eb="3">
      <t>ギノウシ</t>
    </rPh>
    <rPh sb="4" eb="6">
      <t>コウセイ</t>
    </rPh>
    <rPh sb="6" eb="9">
      <t>ロウドウショウ</t>
    </rPh>
    <phoneticPr fontId="1"/>
  </si>
  <si>
    <t>基幹技能者は建設業振興基金「登録基幹技能者」による</t>
    <rPh sb="0" eb="2">
      <t>キカン</t>
    </rPh>
    <rPh sb="2" eb="5">
      <t>ギノウシャ</t>
    </rPh>
    <rPh sb="6" eb="9">
      <t>ケンセツギョウ</t>
    </rPh>
    <rPh sb="9" eb="11">
      <t>シンコウ</t>
    </rPh>
    <rPh sb="11" eb="13">
      <t>キキン</t>
    </rPh>
    <rPh sb="14" eb="16">
      <t>トウロク</t>
    </rPh>
    <rPh sb="16" eb="18">
      <t>キカン</t>
    </rPh>
    <rPh sb="18" eb="21">
      <t>ギノウシャ</t>
    </rPh>
    <phoneticPr fontId="1"/>
  </si>
  <si>
    <t>基礎工基幹技能者</t>
    <rPh sb="0" eb="2">
      <t>キソ</t>
    </rPh>
    <rPh sb="2" eb="3">
      <t>コウ</t>
    </rPh>
    <rPh sb="3" eb="5">
      <t>キカン</t>
    </rPh>
    <phoneticPr fontId="1"/>
  </si>
  <si>
    <t>タイル張り基幹技能者</t>
    <rPh sb="3" eb="4">
      <t>ハ</t>
    </rPh>
    <phoneticPr fontId="1"/>
  </si>
  <si>
    <t>標識・路面標示基幹技能者</t>
    <rPh sb="0" eb="2">
      <t>ヒョウシキ</t>
    </rPh>
    <rPh sb="3" eb="5">
      <t>ロメン</t>
    </rPh>
    <rPh sb="5" eb="7">
      <t>ヒョウジ</t>
    </rPh>
    <phoneticPr fontId="1"/>
  </si>
  <si>
    <t>消火設備基幹技能者</t>
    <rPh sb="0" eb="2">
      <t>ショウカ</t>
    </rPh>
    <rPh sb="2" eb="4">
      <t>セツビ</t>
    </rPh>
    <phoneticPr fontId="1"/>
  </si>
  <si>
    <t>資格種類</t>
    <rPh sb="0" eb="2">
      <t>シカク</t>
    </rPh>
    <rPh sb="2" eb="4">
      <t>シュルイ</t>
    </rPh>
    <phoneticPr fontId="1"/>
  </si>
  <si>
    <t>技能士
補正</t>
    <rPh sb="0" eb="3">
      <t>ギノウシ</t>
    </rPh>
    <rPh sb="4" eb="6">
      <t>ホセイ</t>
    </rPh>
    <phoneticPr fontId="1"/>
  </si>
  <si>
    <t>基幹技能者
補正</t>
    <rPh sb="0" eb="2">
      <t>キカン</t>
    </rPh>
    <rPh sb="2" eb="5">
      <t>ギノウシャ</t>
    </rPh>
    <rPh sb="6" eb="8">
      <t>ホセイ</t>
    </rPh>
    <phoneticPr fontId="1"/>
  </si>
  <si>
    <t>氏名</t>
    <rPh sb="0" eb="2">
      <t>シメイ</t>
    </rPh>
    <phoneticPr fontId="1"/>
  </si>
  <si>
    <t>設計
労務単価</t>
    <rPh sb="0" eb="2">
      <t>セッケイ</t>
    </rPh>
    <rPh sb="3" eb="5">
      <t>ロウム</t>
    </rPh>
    <rPh sb="5" eb="7">
      <t>タンカ</t>
    </rPh>
    <phoneticPr fontId="1"/>
  </si>
  <si>
    <t>法定
福利額</t>
    <rPh sb="0" eb="2">
      <t>ホウテイ</t>
    </rPh>
    <rPh sb="3" eb="5">
      <t>フクリ</t>
    </rPh>
    <rPh sb="5" eb="6">
      <t>ガク</t>
    </rPh>
    <phoneticPr fontId="1"/>
  </si>
  <si>
    <t>加入
義務</t>
    <rPh sb="0" eb="2">
      <t>カニュウ</t>
    </rPh>
    <rPh sb="3" eb="5">
      <t>ギム</t>
    </rPh>
    <phoneticPr fontId="1"/>
  </si>
  <si>
    <t>北海道</t>
  </si>
  <si>
    <t>青森</t>
  </si>
  <si>
    <t>岩手</t>
  </si>
  <si>
    <t>宮城</t>
  </si>
  <si>
    <t>秋田</t>
  </si>
  <si>
    <t>山形</t>
  </si>
  <si>
    <t>福島</t>
  </si>
  <si>
    <t>茨城</t>
  </si>
  <si>
    <t>栃木</t>
  </si>
  <si>
    <t>群馬</t>
  </si>
  <si>
    <t>埼玉</t>
  </si>
  <si>
    <t>千葉</t>
  </si>
  <si>
    <t>東京</t>
  </si>
  <si>
    <t>神奈川</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</si>
  <si>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</si>
  <si>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</si>
  <si>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</si>
  <si>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</si>
  <si>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</si>
  <si>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</si>
  <si>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</si>
  <si>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</si>
  <si>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</si>
  <si>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</si>
  <si>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</si>
  <si>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</si>
  <si>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</si>
  <si>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</si>
  <si>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</si>
  <si>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</si>
  <si>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</si>
  <si>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</si>
  <si>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</si>
  <si>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</si>
  <si>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</si>
  <si>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</si>
  <si>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52</t>
  </si>
  <si>
    <t>54</t>
  </si>
  <si>
    <t>03</t>
    <phoneticPr fontId="1"/>
  </si>
  <si>
    <t>05</t>
    <phoneticPr fontId="1"/>
  </si>
  <si>
    <t>07</t>
    <phoneticPr fontId="1"/>
  </si>
  <si>
    <t>09</t>
    <phoneticPr fontId="1"/>
  </si>
  <si>
    <t>11</t>
    <phoneticPr fontId="1"/>
  </si>
  <si>
    <t>13</t>
    <phoneticPr fontId="1"/>
  </si>
  <si>
    <t>15</t>
    <phoneticPr fontId="1"/>
  </si>
  <si>
    <t>17</t>
    <phoneticPr fontId="1"/>
  </si>
  <si>
    <t>19</t>
    <phoneticPr fontId="1"/>
  </si>
  <si>
    <t>21</t>
    <phoneticPr fontId="1"/>
  </si>
  <si>
    <t>23</t>
    <phoneticPr fontId="1"/>
  </si>
  <si>
    <t>25</t>
    <phoneticPr fontId="1"/>
  </si>
  <si>
    <t>27</t>
    <phoneticPr fontId="1"/>
  </si>
  <si>
    <t>29</t>
    <phoneticPr fontId="1"/>
  </si>
  <si>
    <t>31</t>
    <phoneticPr fontId="1"/>
  </si>
  <si>
    <t>33</t>
    <phoneticPr fontId="1"/>
  </si>
  <si>
    <t>35</t>
    <phoneticPr fontId="1"/>
  </si>
  <si>
    <t>37</t>
    <phoneticPr fontId="1"/>
  </si>
  <si>
    <t>39</t>
    <phoneticPr fontId="1"/>
  </si>
  <si>
    <t>41</t>
    <phoneticPr fontId="1"/>
  </si>
  <si>
    <t>43</t>
    <phoneticPr fontId="1"/>
  </si>
  <si>
    <t>45</t>
    <phoneticPr fontId="1"/>
  </si>
  <si>
    <t>47</t>
    <phoneticPr fontId="1"/>
  </si>
  <si>
    <t>49</t>
    <phoneticPr fontId="1"/>
  </si>
  <si>
    <t>51</t>
    <phoneticPr fontId="1"/>
  </si>
  <si>
    <t>53</t>
    <phoneticPr fontId="1"/>
  </si>
  <si>
    <t>選択</t>
    <rPh sb="0" eb="2">
      <t>センタク</t>
    </rPh>
    <phoneticPr fontId="1"/>
  </si>
  <si>
    <t>法定福利費試算表</t>
    <rPh sb="0" eb="2">
      <t>ホウテイ</t>
    </rPh>
    <rPh sb="2" eb="5">
      <t>フクリヒ</t>
    </rPh>
    <rPh sb="5" eb="7">
      <t>シサン</t>
    </rPh>
    <rPh sb="7" eb="8">
      <t>ヒョウ</t>
    </rPh>
    <phoneticPr fontId="1"/>
  </si>
  <si>
    <t>労務単価
種類</t>
    <rPh sb="0" eb="2">
      <t>ロウム</t>
    </rPh>
    <rPh sb="2" eb="4">
      <t>タンカ</t>
    </rPh>
    <rPh sb="5" eb="7">
      <t>シュルイ</t>
    </rPh>
    <phoneticPr fontId="1"/>
  </si>
  <si>
    <t>○山　×太</t>
    <rPh sb="1" eb="2">
      <t>ヤマ</t>
    </rPh>
    <rPh sb="4" eb="5">
      <t>フト</t>
    </rPh>
    <phoneticPr fontId="1"/>
  </si>
  <si>
    <t>資格保有者賃金水準は「平成25年度公共工事労務単価について」の</t>
    <rPh sb="0" eb="2">
      <t>シカク</t>
    </rPh>
    <rPh sb="2" eb="5">
      <t>ホユウシャ</t>
    </rPh>
    <rPh sb="5" eb="7">
      <t>チンギン</t>
    </rPh>
    <rPh sb="7" eb="9">
      <t>スイジュン</t>
    </rPh>
    <rPh sb="11" eb="13">
      <t>ヘイセイ</t>
    </rPh>
    <rPh sb="15" eb="17">
      <t>ネンド</t>
    </rPh>
    <rPh sb="17" eb="19">
      <t>コウキョウ</t>
    </rPh>
    <rPh sb="19" eb="21">
      <t>コウジ</t>
    </rPh>
    <rPh sb="21" eb="23">
      <t>ロウム</t>
    </rPh>
    <rPh sb="23" eb="25">
      <t>タンカ</t>
    </rPh>
    <phoneticPr fontId="1"/>
  </si>
  <si>
    <t>「資格保有者の賃金水準の参考公表」による</t>
    <phoneticPr fontId="1"/>
  </si>
  <si>
    <t>社会保険等の加入義務と適用除外について</t>
    <rPh sb="0" eb="2">
      <t>シャカイ</t>
    </rPh>
    <rPh sb="2" eb="4">
      <t>ホケン</t>
    </rPh>
    <rPh sb="4" eb="5">
      <t>トウ</t>
    </rPh>
    <rPh sb="6" eb="8">
      <t>カニュウ</t>
    </rPh>
    <rPh sb="8" eb="10">
      <t>ギム</t>
    </rPh>
    <rPh sb="11" eb="13">
      <t>テキヨウ</t>
    </rPh>
    <rPh sb="13" eb="15">
      <t>ジョガイ</t>
    </rPh>
    <phoneticPr fontId="10"/>
  </si>
  <si>
    <t>事業所の形態</t>
    <rPh sb="0" eb="3">
      <t>ジギョウショ</t>
    </rPh>
    <rPh sb="4" eb="6">
      <t>ケイタイ</t>
    </rPh>
    <phoneticPr fontId="10"/>
  </si>
  <si>
    <t>常用労働者の数</t>
    <rPh sb="0" eb="2">
      <t>ジョウヨウ</t>
    </rPh>
    <rPh sb="2" eb="5">
      <t>ロウドウシャ</t>
    </rPh>
    <rPh sb="6" eb="7">
      <t>カズ</t>
    </rPh>
    <phoneticPr fontId="10"/>
  </si>
  <si>
    <t>就労形態</t>
    <rPh sb="0" eb="2">
      <t>シュウロウ</t>
    </rPh>
    <rPh sb="2" eb="4">
      <t>ケイタイ</t>
    </rPh>
    <phoneticPr fontId="10"/>
  </si>
  <si>
    <t>雇用保険</t>
    <rPh sb="0" eb="2">
      <t>コヨウ</t>
    </rPh>
    <rPh sb="2" eb="4">
      <t>ホケン</t>
    </rPh>
    <phoneticPr fontId="10"/>
  </si>
  <si>
    <t>健康保険</t>
    <rPh sb="0" eb="2">
      <t>ケンコウ</t>
    </rPh>
    <rPh sb="2" eb="4">
      <t>ホケン</t>
    </rPh>
    <phoneticPr fontId="10"/>
  </si>
  <si>
    <t>厚生年金</t>
    <rPh sb="0" eb="2">
      <t>コウセイ</t>
    </rPh>
    <rPh sb="2" eb="4">
      <t>ネンキン</t>
    </rPh>
    <phoneticPr fontId="10"/>
  </si>
  <si>
    <t>法人</t>
    <rPh sb="0" eb="2">
      <t>ホウジン</t>
    </rPh>
    <phoneticPr fontId="10"/>
  </si>
  <si>
    <t>1人以上</t>
    <rPh sb="1" eb="2">
      <t>ヒト</t>
    </rPh>
    <rPh sb="2" eb="4">
      <t>イジョウ</t>
    </rPh>
    <phoneticPr fontId="10"/>
  </si>
  <si>
    <t>常用労働者</t>
    <rPh sb="0" eb="2">
      <t>ジョウヨウ</t>
    </rPh>
    <rPh sb="2" eb="5">
      <t>ロウドウシャ</t>
    </rPh>
    <phoneticPr fontId="10"/>
  </si>
  <si>
    <t>加入義務あり</t>
    <rPh sb="0" eb="2">
      <t>カニュウ</t>
    </rPh>
    <rPh sb="2" eb="4">
      <t>ギム</t>
    </rPh>
    <phoneticPr fontId="10"/>
  </si>
  <si>
    <r>
      <t>加入義務あり</t>
    </r>
    <r>
      <rPr>
        <sz val="11"/>
        <color indexed="10"/>
        <rFont val="ＭＳ Ｐゴシック"/>
        <family val="3"/>
        <charset val="128"/>
      </rPr>
      <t>※</t>
    </r>
    <rPh sb="0" eb="2">
      <t>カニュウ</t>
    </rPh>
    <rPh sb="2" eb="4">
      <t>ギム</t>
    </rPh>
    <phoneticPr fontId="10"/>
  </si>
  <si>
    <t>－</t>
    <phoneticPr fontId="10"/>
  </si>
  <si>
    <t>短時間労働者</t>
    <rPh sb="0" eb="3">
      <t>タンジカン</t>
    </rPh>
    <rPh sb="3" eb="6">
      <t>ロウドウシャ</t>
    </rPh>
    <phoneticPr fontId="10"/>
  </si>
  <si>
    <t>適用除外</t>
    <rPh sb="0" eb="2">
      <t>テキヨウ</t>
    </rPh>
    <rPh sb="2" eb="4">
      <t>ジョガイ</t>
    </rPh>
    <phoneticPr fontId="10"/>
  </si>
  <si>
    <t>役員等</t>
    <rPh sb="0" eb="2">
      <t>ヤクイン</t>
    </rPh>
    <rPh sb="2" eb="3">
      <t>トウ</t>
    </rPh>
    <phoneticPr fontId="10"/>
  </si>
  <si>
    <t>個人事業主</t>
    <rPh sb="0" eb="2">
      <t>コジン</t>
    </rPh>
    <rPh sb="2" eb="5">
      <t>ジギョウヌシ</t>
    </rPh>
    <phoneticPr fontId="10"/>
  </si>
  <si>
    <t>1人以上4人以下</t>
    <rPh sb="1" eb="2">
      <t>ヒト</t>
    </rPh>
    <rPh sb="2" eb="4">
      <t>イジョウ</t>
    </rPh>
    <rPh sb="5" eb="6">
      <t>ニン</t>
    </rPh>
    <rPh sb="6" eb="8">
      <t>イカ</t>
    </rPh>
    <phoneticPr fontId="10"/>
  </si>
  <si>
    <t>5人以上</t>
    <rPh sb="1" eb="2">
      <t>ニン</t>
    </rPh>
    <rPh sb="2" eb="4">
      <t>イジョウ</t>
    </rPh>
    <phoneticPr fontId="10"/>
  </si>
  <si>
    <t>事業主
一人親方</t>
    <rPh sb="0" eb="3">
      <t>ジギョウヌシ</t>
    </rPh>
    <rPh sb="4" eb="6">
      <t>ヒトリ</t>
    </rPh>
    <rPh sb="6" eb="8">
      <t>オヤカタ</t>
    </rPh>
    <phoneticPr fontId="10"/>
  </si>
  <si>
    <t>※従来より建設国保組合等に加入し「健康保険の除外認定」を受けている場合は、適用除外となる。</t>
    <rPh sb="1" eb="3">
      <t>ジュウライ</t>
    </rPh>
    <rPh sb="5" eb="7">
      <t>ケンセツ</t>
    </rPh>
    <rPh sb="7" eb="9">
      <t>コクホ</t>
    </rPh>
    <rPh sb="9" eb="11">
      <t>クミアイ</t>
    </rPh>
    <rPh sb="11" eb="12">
      <t>トウ</t>
    </rPh>
    <rPh sb="13" eb="15">
      <t>カニュウ</t>
    </rPh>
    <rPh sb="17" eb="19">
      <t>ケンコウ</t>
    </rPh>
    <rPh sb="19" eb="21">
      <t>ホケン</t>
    </rPh>
    <rPh sb="22" eb="24">
      <t>ジョガイ</t>
    </rPh>
    <rPh sb="24" eb="26">
      <t>ニンテイ</t>
    </rPh>
    <rPh sb="28" eb="29">
      <t>ウ</t>
    </rPh>
    <rPh sb="33" eb="35">
      <t>バアイ</t>
    </rPh>
    <rPh sb="37" eb="39">
      <t>テキヨウ</t>
    </rPh>
    <rPh sb="39" eb="41">
      <t>ジョガイ</t>
    </rPh>
    <phoneticPr fontId="10"/>
  </si>
  <si>
    <t>他</t>
    <rPh sb="0" eb="1">
      <t>ホカ</t>
    </rPh>
    <phoneticPr fontId="1"/>
  </si>
  <si>
    <t>日</t>
  </si>
  <si>
    <t>他資格
補正</t>
    <rPh sb="0" eb="1">
      <t>ホカ</t>
    </rPh>
    <rPh sb="1" eb="3">
      <t>シカク</t>
    </rPh>
    <rPh sb="4" eb="6">
      <t>ホセイ</t>
    </rPh>
    <phoneticPr fontId="1"/>
  </si>
  <si>
    <t>各種資格</t>
    <rPh sb="0" eb="2">
      <t>カクシュ</t>
    </rPh>
    <rPh sb="2" eb="4">
      <t>シカク</t>
    </rPh>
    <phoneticPr fontId="1"/>
  </si>
  <si>
    <t>事業の種類</t>
    <rPh sb="0" eb="2">
      <t>ジギョウ</t>
    </rPh>
    <rPh sb="3" eb="5">
      <t>シュルイ</t>
    </rPh>
    <phoneticPr fontId="1"/>
  </si>
  <si>
    <t>従業期間
（月・日）</t>
    <rPh sb="0" eb="2">
      <t>ジュウギョウ</t>
    </rPh>
    <rPh sb="2" eb="4">
      <t>キカン</t>
    </rPh>
    <rPh sb="6" eb="7">
      <t>ツキ</t>
    </rPh>
    <rPh sb="8" eb="9">
      <t>ヒ</t>
    </rPh>
    <phoneticPr fontId="1"/>
  </si>
  <si>
    <t>山梨</t>
    <rPh sb="0" eb="2">
      <t>ヤマナシ</t>
    </rPh>
    <phoneticPr fontId="1"/>
  </si>
  <si>
    <t>長野</t>
    <rPh sb="0" eb="2">
      <t>ナガノ</t>
    </rPh>
    <phoneticPr fontId="1"/>
  </si>
  <si>
    <t>新潟</t>
    <rPh sb="0" eb="2">
      <t>ニイガタ</t>
    </rPh>
    <phoneticPr fontId="1"/>
  </si>
  <si>
    <t>富山</t>
    <rPh sb="0" eb="2">
      <t>トヤマ</t>
    </rPh>
    <phoneticPr fontId="1"/>
  </si>
  <si>
    <t>石川</t>
    <rPh sb="0" eb="2">
      <t>イシカワ</t>
    </rPh>
    <phoneticPr fontId="1"/>
  </si>
  <si>
    <t>岐阜</t>
    <rPh sb="0" eb="2">
      <t>ギフ</t>
    </rPh>
    <phoneticPr fontId="1"/>
  </si>
  <si>
    <t>静岡</t>
    <rPh sb="0" eb="2">
      <t>シズオカ</t>
    </rPh>
    <phoneticPr fontId="1"/>
  </si>
  <si>
    <t>愛知</t>
    <rPh sb="0" eb="2">
      <t>アイチ</t>
    </rPh>
    <phoneticPr fontId="1"/>
  </si>
  <si>
    <t>三重</t>
    <rPh sb="0" eb="2">
      <t>ミエ</t>
    </rPh>
    <phoneticPr fontId="1"/>
  </si>
  <si>
    <t>福井</t>
    <rPh sb="0" eb="2">
      <t>フクイ</t>
    </rPh>
    <phoneticPr fontId="1"/>
  </si>
  <si>
    <t>滋賀</t>
    <rPh sb="0" eb="2">
      <t>シガ</t>
    </rPh>
    <phoneticPr fontId="1"/>
  </si>
  <si>
    <t>あり</t>
  </si>
  <si>
    <t>被保険者の介護保険料</t>
    <rPh sb="0" eb="4">
      <t>ヒホケンシャ</t>
    </rPh>
    <rPh sb="5" eb="7">
      <t>カイゴ</t>
    </rPh>
    <rPh sb="7" eb="10">
      <t>ホケンリョウ</t>
    </rPh>
    <phoneticPr fontId="1"/>
  </si>
  <si>
    <t>事業者負担総額</t>
    <rPh sb="0" eb="3">
      <t>ジギョウシャ</t>
    </rPh>
    <rPh sb="3" eb="5">
      <t>フタン</t>
    </rPh>
    <rPh sb="5" eb="7">
      <t>ソウガク</t>
    </rPh>
    <phoneticPr fontId="1"/>
  </si>
  <si>
    <t>+17～22％</t>
    <phoneticPr fontId="1"/>
  </si>
  <si>
    <t>+5～7％</t>
    <phoneticPr fontId="1"/>
  </si>
  <si>
    <t>（※1）世話役は10～14％</t>
    <rPh sb="4" eb="7">
      <t>セワヤク</t>
    </rPh>
    <phoneticPr fontId="1"/>
  </si>
  <si>
    <t>（※2）一般運転手は4～9％</t>
    <rPh sb="4" eb="6">
      <t>イッパン</t>
    </rPh>
    <rPh sb="6" eb="9">
      <t>ウンテンシュ</t>
    </rPh>
    <phoneticPr fontId="1"/>
  </si>
  <si>
    <t>（※3）高級船員は12～15％</t>
    <rPh sb="4" eb="6">
      <t>コウキュウ</t>
    </rPh>
    <rPh sb="6" eb="8">
      <t>センイン</t>
    </rPh>
    <phoneticPr fontId="1"/>
  </si>
  <si>
    <t>（※4）板金工、ダクト工は8～11％</t>
    <rPh sb="4" eb="6">
      <t>バンキン</t>
    </rPh>
    <rPh sb="6" eb="7">
      <t>コウ</t>
    </rPh>
    <rPh sb="11" eb="12">
      <t>コウ</t>
    </rPh>
    <phoneticPr fontId="1"/>
  </si>
  <si>
    <t>+5～6％（※2）</t>
    <phoneticPr fontId="1"/>
  </si>
  <si>
    <t>+17～20％（※3）</t>
    <phoneticPr fontId="1"/>
  </si>
  <si>
    <t>+6～10％（※4）</t>
    <phoneticPr fontId="1"/>
  </si>
  <si>
    <t>+5～9％</t>
    <phoneticPr fontId="1"/>
  </si>
  <si>
    <t>+11～16％</t>
    <phoneticPr fontId="1"/>
  </si>
  <si>
    <t>総工費（税込）</t>
    <rPh sb="0" eb="3">
      <t>ソウコウヒ</t>
    </rPh>
    <rPh sb="4" eb="6">
      <t>ゼイコミ</t>
    </rPh>
    <phoneticPr fontId="1"/>
  </si>
  <si>
    <t>舗装</t>
    <phoneticPr fontId="1"/>
  </si>
  <si>
    <t>橋梁等</t>
    <phoneticPr fontId="1"/>
  </si>
  <si>
    <t>隧道</t>
    <phoneticPr fontId="1"/>
  </si>
  <si>
    <t>堰堤</t>
    <phoneticPr fontId="1"/>
  </si>
  <si>
    <t>浚渫・埋立</t>
    <phoneticPr fontId="1"/>
  </si>
  <si>
    <t>その他</t>
    <phoneticPr fontId="1"/>
  </si>
  <si>
    <t>～10,000千円未満</t>
    <rPh sb="7" eb="9">
      <t>センエン</t>
    </rPh>
    <rPh sb="9" eb="11">
      <t>ミマン</t>
    </rPh>
    <phoneticPr fontId="1"/>
  </si>
  <si>
    <t>～50,000千円未満</t>
    <rPh sb="7" eb="9">
      <t>センエン</t>
    </rPh>
    <rPh sb="9" eb="11">
      <t>ミマン</t>
    </rPh>
    <phoneticPr fontId="1"/>
  </si>
  <si>
    <t>～100,000千円未満</t>
    <rPh sb="8" eb="10">
      <t>センエン</t>
    </rPh>
    <rPh sb="10" eb="12">
      <t>ミマン</t>
    </rPh>
    <phoneticPr fontId="1"/>
  </si>
  <si>
    <t>～500,000千円未満</t>
    <rPh sb="8" eb="10">
      <t>センエン</t>
    </rPh>
    <rPh sb="10" eb="12">
      <t>ミマン</t>
    </rPh>
    <phoneticPr fontId="1"/>
  </si>
  <si>
    <t>500,000千円以上</t>
    <rPh sb="7" eb="9">
      <t>センエン</t>
    </rPh>
    <rPh sb="9" eb="11">
      <t>イジョウ</t>
    </rPh>
    <phoneticPr fontId="1"/>
  </si>
  <si>
    <t>※　総工費＝請負金額（税込）＋無償支給材料評価額</t>
    <rPh sb="2" eb="5">
      <t>ソウコウヒ</t>
    </rPh>
    <rPh sb="6" eb="8">
      <t>ウケオイ</t>
    </rPh>
    <rPh sb="8" eb="10">
      <t>キンガク</t>
    </rPh>
    <rPh sb="11" eb="13">
      <t>ゼイコミ</t>
    </rPh>
    <rPh sb="15" eb="17">
      <t>ムショウ</t>
    </rPh>
    <rPh sb="17" eb="19">
      <t>シキュウ</t>
    </rPh>
    <rPh sb="19" eb="21">
      <t>ザイリョウ</t>
    </rPh>
    <rPh sb="21" eb="24">
      <t>ヒョウカガク</t>
    </rPh>
    <phoneticPr fontId="1"/>
  </si>
  <si>
    <t>住宅・同設備</t>
    <rPh sb="0" eb="2">
      <t>ジュウタク</t>
    </rPh>
    <rPh sb="3" eb="4">
      <t>ドウ</t>
    </rPh>
    <rPh sb="4" eb="6">
      <t>セツビ</t>
    </rPh>
    <phoneticPr fontId="1"/>
  </si>
  <si>
    <t>非住宅・同設備</t>
    <rPh sb="0" eb="1">
      <t>ヒ</t>
    </rPh>
    <rPh sb="1" eb="3">
      <t>ジュウタク</t>
    </rPh>
    <rPh sb="4" eb="5">
      <t>ドウ</t>
    </rPh>
    <rPh sb="5" eb="7">
      <t>セツビ</t>
    </rPh>
    <phoneticPr fontId="1"/>
  </si>
  <si>
    <t>土木</t>
    <rPh sb="0" eb="2">
      <t>ドボク</t>
    </rPh>
    <phoneticPr fontId="1"/>
  </si>
  <si>
    <t>建築</t>
    <rPh sb="0" eb="2">
      <t>ケンチク</t>
    </rPh>
    <phoneticPr fontId="1"/>
  </si>
  <si>
    <t>設備</t>
    <rPh sb="0" eb="2">
      <t>セツビ</t>
    </rPh>
    <phoneticPr fontId="1"/>
  </si>
  <si>
    <t>屋外電気</t>
    <rPh sb="0" eb="2">
      <t>オクガイ</t>
    </rPh>
    <rPh sb="2" eb="4">
      <t>デンキ</t>
    </rPh>
    <phoneticPr fontId="1"/>
  </si>
  <si>
    <t>機械器具等設置</t>
    <rPh sb="0" eb="2">
      <t>キカイ</t>
    </rPh>
    <rPh sb="2" eb="4">
      <t>キグ</t>
    </rPh>
    <rPh sb="4" eb="5">
      <t>ナド</t>
    </rPh>
    <rPh sb="5" eb="7">
      <t>セッチ</t>
    </rPh>
    <phoneticPr fontId="1"/>
  </si>
  <si>
    <t>計算＝総工費×（対象工事における労働者の加入率（例：50％）％／70％）×（上表の数値）</t>
    <rPh sb="0" eb="2">
      <t>ケイサン</t>
    </rPh>
    <rPh sb="3" eb="6">
      <t>ソウコウヒ</t>
    </rPh>
    <rPh sb="8" eb="10">
      <t>タイショウ</t>
    </rPh>
    <rPh sb="10" eb="12">
      <t>コウジ</t>
    </rPh>
    <rPh sb="16" eb="19">
      <t>ロウドウシャ</t>
    </rPh>
    <rPh sb="20" eb="23">
      <t>カニュウリツ</t>
    </rPh>
    <rPh sb="24" eb="25">
      <t>レイ</t>
    </rPh>
    <rPh sb="38" eb="39">
      <t>ウエ</t>
    </rPh>
    <rPh sb="39" eb="40">
      <t>ヒョウ</t>
    </rPh>
    <rPh sb="41" eb="43">
      <t>スウチ</t>
    </rPh>
    <phoneticPr fontId="1"/>
  </si>
  <si>
    <t>※事業主は健康保険料の折半額（１円未満四捨五入）を負担</t>
    <rPh sb="1" eb="4">
      <t>ジギョウヌシ</t>
    </rPh>
    <rPh sb="5" eb="7">
      <t>ケンコウ</t>
    </rPh>
    <rPh sb="7" eb="10">
      <t>ホケンリョウ</t>
    </rPh>
    <rPh sb="11" eb="13">
      <t>セッパン</t>
    </rPh>
    <rPh sb="13" eb="14">
      <t>ガク</t>
    </rPh>
    <rPh sb="16" eb="17">
      <t>エン</t>
    </rPh>
    <rPh sb="17" eb="19">
      <t>ミマン</t>
    </rPh>
    <rPh sb="19" eb="23">
      <t>シシャゴニュウ</t>
    </rPh>
    <rPh sb="25" eb="27">
      <t>フタン</t>
    </rPh>
    <phoneticPr fontId="1"/>
  </si>
  <si>
    <t>介護保険事業主負担分</t>
    <rPh sb="0" eb="2">
      <t>カイゴ</t>
    </rPh>
    <rPh sb="2" eb="4">
      <t>ホケン</t>
    </rPh>
    <rPh sb="4" eb="7">
      <t>ジギョウヌシ</t>
    </rPh>
    <rPh sb="7" eb="10">
      <t>フタンブン</t>
    </rPh>
    <phoneticPr fontId="1"/>
  </si>
  <si>
    <t>※　試算した直接工事費を元に法定福利費を算定し独立記載してください。併せて諸経費他必要経費を加算し、合計を見積額としてください。</t>
    <rPh sb="2" eb="4">
      <t>シサン</t>
    </rPh>
    <rPh sb="6" eb="8">
      <t>チョクセツ</t>
    </rPh>
    <rPh sb="8" eb="11">
      <t>コウジヒ</t>
    </rPh>
    <rPh sb="12" eb="13">
      <t>モト</t>
    </rPh>
    <rPh sb="14" eb="16">
      <t>ホウテイ</t>
    </rPh>
    <rPh sb="16" eb="19">
      <t>フクリヒ</t>
    </rPh>
    <rPh sb="20" eb="22">
      <t>サンテイ</t>
    </rPh>
    <rPh sb="23" eb="25">
      <t>ドクリツ</t>
    </rPh>
    <rPh sb="25" eb="27">
      <t>キサイ</t>
    </rPh>
    <rPh sb="34" eb="35">
      <t>アワ</t>
    </rPh>
    <rPh sb="37" eb="40">
      <t>ショケイヒ</t>
    </rPh>
    <rPh sb="40" eb="41">
      <t>ホカ</t>
    </rPh>
    <rPh sb="41" eb="43">
      <t>ヒツヨウ</t>
    </rPh>
    <rPh sb="43" eb="45">
      <t>ケイヒ</t>
    </rPh>
    <rPh sb="46" eb="48">
      <t>カサン</t>
    </rPh>
    <rPh sb="50" eb="52">
      <t>ゴウケイ</t>
    </rPh>
    <rPh sb="53" eb="55">
      <t>ミツ</t>
    </rPh>
    <rPh sb="55" eb="56">
      <t>ガク</t>
    </rPh>
    <phoneticPr fontId="1"/>
  </si>
  <si>
    <t>＝</t>
    <phoneticPr fontId="1"/>
  </si>
  <si>
    <t>×</t>
    <phoneticPr fontId="1"/>
  </si>
  <si>
    <t>見積直接工事費合計</t>
    <rPh sb="0" eb="2">
      <t>ミツ</t>
    </rPh>
    <rPh sb="2" eb="4">
      <t>チョクセツ</t>
    </rPh>
    <rPh sb="4" eb="7">
      <t>コウジヒ</t>
    </rPh>
    <rPh sb="7" eb="9">
      <t>ゴウケイ</t>
    </rPh>
    <phoneticPr fontId="1"/>
  </si>
  <si>
    <t>法定福利費試算結果</t>
    <rPh sb="0" eb="2">
      <t>ホウテイ</t>
    </rPh>
    <rPh sb="2" eb="5">
      <t>フクリヒ</t>
    </rPh>
    <rPh sb="5" eb="7">
      <t>シサン</t>
    </rPh>
    <rPh sb="7" eb="9">
      <t>ケッカ</t>
    </rPh>
    <phoneticPr fontId="1"/>
  </si>
  <si>
    <t>試算結果</t>
    <rPh sb="0" eb="2">
      <t>シサン</t>
    </rPh>
    <rPh sb="2" eb="4">
      <t>ケッカ</t>
    </rPh>
    <phoneticPr fontId="1"/>
  </si>
  <si>
    <t>機械装置の組立又は据付の事業の内、その他のもの</t>
    <rPh sb="0" eb="2">
      <t>キカイ</t>
    </rPh>
    <rPh sb="2" eb="4">
      <t>ソウチ</t>
    </rPh>
    <rPh sb="5" eb="7">
      <t>クミタテ</t>
    </rPh>
    <rPh sb="7" eb="8">
      <t>マタ</t>
    </rPh>
    <rPh sb="9" eb="11">
      <t>スエツケ</t>
    </rPh>
    <rPh sb="12" eb="14">
      <t>ジギョウ</t>
    </rPh>
    <rPh sb="15" eb="16">
      <t>ウチ</t>
    </rPh>
    <rPh sb="19" eb="20">
      <t>タ</t>
    </rPh>
    <phoneticPr fontId="1"/>
  </si>
  <si>
    <t>機械装置の組立又は据付の事業の内、組立又は取付</t>
    <rPh sb="0" eb="2">
      <t>キカイ</t>
    </rPh>
    <rPh sb="2" eb="4">
      <t>ソウチ</t>
    </rPh>
    <rPh sb="5" eb="7">
      <t>クミタテ</t>
    </rPh>
    <rPh sb="7" eb="8">
      <t>マタ</t>
    </rPh>
    <rPh sb="9" eb="11">
      <t>スエツケ</t>
    </rPh>
    <rPh sb="12" eb="14">
      <t>ジギョウ</t>
    </rPh>
    <rPh sb="15" eb="16">
      <t>ウチ</t>
    </rPh>
    <rPh sb="17" eb="19">
      <t>クミタテ</t>
    </rPh>
    <rPh sb="19" eb="20">
      <t>マタ</t>
    </rPh>
    <rPh sb="21" eb="23">
      <t>トリツケ</t>
    </rPh>
    <phoneticPr fontId="1"/>
  </si>
  <si>
    <t>合計</t>
    <rPh sb="0" eb="2">
      <t>ゴウケイ</t>
    </rPh>
    <phoneticPr fontId="1"/>
  </si>
  <si>
    <t>既設建築物設備工事業</t>
    <rPh sb="0" eb="2">
      <t>キセツ</t>
    </rPh>
    <rPh sb="2" eb="5">
      <t>ケンチクブツ</t>
    </rPh>
    <rPh sb="5" eb="7">
      <t>セツビ</t>
    </rPh>
    <rPh sb="7" eb="10">
      <t>コウジギョウ</t>
    </rPh>
    <phoneticPr fontId="1"/>
  </si>
  <si>
    <t>全額事業者負担</t>
    <rPh sb="0" eb="2">
      <t>ゼンガク</t>
    </rPh>
    <rPh sb="2" eb="5">
      <t>ジギョウシャ</t>
    </rPh>
    <rPh sb="5" eb="7">
      <t>フタン</t>
    </rPh>
    <phoneticPr fontId="1"/>
  </si>
  <si>
    <t>児童手当拠出金</t>
    <rPh sb="0" eb="2">
      <t>ジドウ</t>
    </rPh>
    <rPh sb="2" eb="4">
      <t>テアテ</t>
    </rPh>
    <rPh sb="4" eb="7">
      <t>キョシュツキン</t>
    </rPh>
    <phoneticPr fontId="1"/>
  </si>
  <si>
    <t>建設事業（既設建築物工事業を除く）</t>
    <rPh sb="0" eb="2">
      <t>ケンセツ</t>
    </rPh>
    <rPh sb="2" eb="4">
      <t>ジギョウ</t>
    </rPh>
    <rPh sb="5" eb="7">
      <t>キセツ</t>
    </rPh>
    <rPh sb="7" eb="10">
      <t>ケンチクブツ</t>
    </rPh>
    <rPh sb="10" eb="13">
      <t>コウジギョウ</t>
    </rPh>
    <rPh sb="14" eb="15">
      <t>ノゾ</t>
    </rPh>
    <phoneticPr fontId="1"/>
  </si>
  <si>
    <t>厚生年金保険料の折半額（１円未満四捨五入）を負担</t>
    <rPh sb="0" eb="2">
      <t>コウセイ</t>
    </rPh>
    <rPh sb="2" eb="4">
      <t>ネンキン</t>
    </rPh>
    <rPh sb="4" eb="7">
      <t>ホケンリョウ</t>
    </rPh>
    <rPh sb="8" eb="10">
      <t>セッパン</t>
    </rPh>
    <rPh sb="10" eb="11">
      <t>ガク</t>
    </rPh>
    <rPh sb="13" eb="14">
      <t>エン</t>
    </rPh>
    <rPh sb="14" eb="16">
      <t>ミマン</t>
    </rPh>
    <rPh sb="16" eb="20">
      <t>シシャゴニュウ</t>
    </rPh>
    <rPh sb="22" eb="24">
      <t>フタン</t>
    </rPh>
    <phoneticPr fontId="1"/>
  </si>
  <si>
    <t>厚生年金保険料率</t>
    <rPh sb="0" eb="2">
      <t>コウセイ</t>
    </rPh>
    <rPh sb="2" eb="4">
      <t>ネンキン</t>
    </rPh>
    <rPh sb="4" eb="7">
      <t>ホケンリョウ</t>
    </rPh>
    <rPh sb="7" eb="8">
      <t>リツ</t>
    </rPh>
    <phoneticPr fontId="1"/>
  </si>
  <si>
    <t>健康保険料率</t>
    <rPh sb="0" eb="2">
      <t>ケンコウ</t>
    </rPh>
    <rPh sb="2" eb="4">
      <t>ホケン</t>
    </rPh>
    <rPh sb="4" eb="6">
      <t>リョウリツ</t>
    </rPh>
    <phoneticPr fontId="1"/>
  </si>
  <si>
    <t>表２．保険料率（事業主負担分）</t>
    <rPh sb="0" eb="1">
      <t>ヒョウ</t>
    </rPh>
    <rPh sb="3" eb="5">
      <t>ホケン</t>
    </rPh>
    <rPh sb="5" eb="7">
      <t>リョウリツ</t>
    </rPh>
    <rPh sb="8" eb="11">
      <t>ジギョウヌシ</t>
    </rPh>
    <rPh sb="11" eb="13">
      <t>フタン</t>
    </rPh>
    <rPh sb="13" eb="14">
      <t>ブン</t>
    </rPh>
    <phoneticPr fontId="1"/>
  </si>
  <si>
    <t>３．法定福利費＝労務費×保険料率（表２）</t>
    <rPh sb="2" eb="4">
      <t>ホウテイ</t>
    </rPh>
    <rPh sb="4" eb="7">
      <t>フクリヒ</t>
    </rPh>
    <rPh sb="8" eb="11">
      <t>ロウムヒ</t>
    </rPh>
    <rPh sb="12" eb="14">
      <t>ホケン</t>
    </rPh>
    <rPh sb="14" eb="16">
      <t>リョウリツ</t>
    </rPh>
    <rPh sb="17" eb="18">
      <t>ヒョウ</t>
    </rPh>
    <phoneticPr fontId="1"/>
  </si>
  <si>
    <t>２．労務費＝見積直接工事費合計×労務費率（表１）</t>
    <rPh sb="2" eb="5">
      <t>ロウムヒ</t>
    </rPh>
    <rPh sb="6" eb="8">
      <t>ミツ</t>
    </rPh>
    <rPh sb="8" eb="10">
      <t>チョクセツ</t>
    </rPh>
    <rPh sb="10" eb="13">
      <t>コウジヒ</t>
    </rPh>
    <rPh sb="13" eb="15">
      <t>ゴウケイ</t>
    </rPh>
    <rPh sb="16" eb="18">
      <t>ロウム</t>
    </rPh>
    <rPh sb="19" eb="20">
      <t>リツ</t>
    </rPh>
    <rPh sb="21" eb="22">
      <t>ヒョウ</t>
    </rPh>
    <phoneticPr fontId="1"/>
  </si>
  <si>
    <t>試算の考え方（概算）</t>
    <rPh sb="0" eb="2">
      <t>シサン</t>
    </rPh>
    <rPh sb="3" eb="4">
      <t>カンガ</t>
    </rPh>
    <rPh sb="5" eb="6">
      <t>カタ</t>
    </rPh>
    <rPh sb="7" eb="9">
      <t>ガイサン</t>
    </rPh>
    <phoneticPr fontId="1"/>
  </si>
  <si>
    <t>〇山　△男</t>
    <rPh sb="1" eb="2">
      <t>ヤマ</t>
    </rPh>
    <rPh sb="4" eb="5">
      <t>オトコ</t>
    </rPh>
    <phoneticPr fontId="1"/>
  </si>
  <si>
    <t>試算の考え方（詳細）</t>
    <rPh sb="0" eb="2">
      <t>シサン</t>
    </rPh>
    <rPh sb="3" eb="4">
      <t>カンガ</t>
    </rPh>
    <rPh sb="5" eb="6">
      <t>カタ</t>
    </rPh>
    <rPh sb="7" eb="9">
      <t>ショウサイ</t>
    </rPh>
    <phoneticPr fontId="1"/>
  </si>
  <si>
    <t>建退共証紙代（元請のみ）</t>
    <rPh sb="0" eb="1">
      <t>ケン</t>
    </rPh>
    <rPh sb="1" eb="2">
      <t>タイ</t>
    </rPh>
    <rPh sb="2" eb="3">
      <t>トモ</t>
    </rPh>
    <rPh sb="3" eb="5">
      <t>ショウシ</t>
    </rPh>
    <rPh sb="5" eb="6">
      <t>ダイ</t>
    </rPh>
    <rPh sb="7" eb="9">
      <t>モトウケ</t>
    </rPh>
    <phoneticPr fontId="1"/>
  </si>
  <si>
    <t>※　工種・工事内容に応じて「概算」「詳細」を使い分けてください。</t>
    <rPh sb="2" eb="4">
      <t>コウシュ</t>
    </rPh>
    <rPh sb="5" eb="7">
      <t>コウジ</t>
    </rPh>
    <rPh sb="7" eb="9">
      <t>ナイヨウ</t>
    </rPh>
    <rPh sb="10" eb="11">
      <t>オウ</t>
    </rPh>
    <rPh sb="14" eb="16">
      <t>ガイサン</t>
    </rPh>
    <rPh sb="18" eb="20">
      <t>ショウサイ</t>
    </rPh>
    <rPh sb="22" eb="23">
      <t>ツカ</t>
    </rPh>
    <rPh sb="24" eb="25">
      <t>ワ</t>
    </rPh>
    <phoneticPr fontId="1"/>
  </si>
  <si>
    <t>１．個別に年齢・職種・勤務日数（月数）を記載して計算する。</t>
    <rPh sb="2" eb="4">
      <t>コベツ</t>
    </rPh>
    <rPh sb="5" eb="7">
      <t>ネンレイ</t>
    </rPh>
    <rPh sb="8" eb="10">
      <t>ショクシュ</t>
    </rPh>
    <rPh sb="11" eb="13">
      <t>キンム</t>
    </rPh>
    <rPh sb="13" eb="15">
      <t>ニッスウ</t>
    </rPh>
    <rPh sb="16" eb="17">
      <t>ツキ</t>
    </rPh>
    <rPh sb="17" eb="18">
      <t>スウ</t>
    </rPh>
    <rPh sb="20" eb="22">
      <t>キサイ</t>
    </rPh>
    <rPh sb="24" eb="26">
      <t>ケイサン</t>
    </rPh>
    <phoneticPr fontId="1"/>
  </si>
  <si>
    <t>※　特に低額、短期の案件にご利用ください。</t>
    <rPh sb="2" eb="3">
      <t>トク</t>
    </rPh>
    <rPh sb="4" eb="6">
      <t>テイガク</t>
    </rPh>
    <rPh sb="7" eb="9">
      <t>タンキ</t>
    </rPh>
    <rPh sb="10" eb="12">
      <t>アンケン</t>
    </rPh>
    <rPh sb="14" eb="16">
      <t>リヨウ</t>
    </rPh>
    <phoneticPr fontId="1"/>
  </si>
  <si>
    <t>※　元請として職員の法定福利費を算定する際にも利用可。</t>
    <rPh sb="2" eb="4">
      <t>モトウケ</t>
    </rPh>
    <rPh sb="7" eb="9">
      <t>ショクイン</t>
    </rPh>
    <rPh sb="10" eb="12">
      <t>ホウテイ</t>
    </rPh>
    <rPh sb="12" eb="14">
      <t>フクリ</t>
    </rPh>
    <rPh sb="14" eb="15">
      <t>ヒ</t>
    </rPh>
    <rPh sb="16" eb="18">
      <t>サンテイ</t>
    </rPh>
    <rPh sb="20" eb="21">
      <t>サイ</t>
    </rPh>
    <rPh sb="23" eb="26">
      <t>リヨウカ</t>
    </rPh>
    <phoneticPr fontId="1"/>
  </si>
  <si>
    <t>総工費（税込）</t>
    <rPh sb="0" eb="3">
      <t>ソウコウヒ</t>
    </rPh>
    <rPh sb="4" eb="6">
      <t>ゼイコ</t>
    </rPh>
    <phoneticPr fontId="1"/>
  </si>
  <si>
    <t>×</t>
    <phoneticPr fontId="1"/>
  </si>
  <si>
    <t>業種</t>
    <rPh sb="0" eb="2">
      <t>ギョウシュ</t>
    </rPh>
    <phoneticPr fontId="1"/>
  </si>
  <si>
    <t>橋梁等</t>
  </si>
  <si>
    <t>＝</t>
    <phoneticPr fontId="1"/>
  </si>
  <si>
    <t>（</t>
    <phoneticPr fontId="1"/>
  </si>
  <si>
    <t>／70%）</t>
    <phoneticPr fontId="1"/>
  </si>
  <si>
    <t>労務単価</t>
    <rPh sb="0" eb="2">
      <t>ロウム</t>
    </rPh>
    <rPh sb="2" eb="4">
      <t>タンカ</t>
    </rPh>
    <phoneticPr fontId="1"/>
  </si>
  <si>
    <t>必要経費</t>
    <rPh sb="0" eb="4">
      <t>ヒツヨウケイヒ</t>
    </rPh>
    <phoneticPr fontId="1"/>
  </si>
  <si>
    <t>対前年</t>
    <rPh sb="0" eb="1">
      <t>タイ</t>
    </rPh>
    <rPh sb="1" eb="3">
      <t>ゼンネン</t>
    </rPh>
    <phoneticPr fontId="1"/>
  </si>
  <si>
    <t>※ 必要経費＝法定福利費の事業主負担額、労務管理費、宿泊費等で</t>
    <rPh sb="2" eb="6">
      <t>ヒツヨウケイヒ</t>
    </rPh>
    <rPh sb="7" eb="12">
      <t>ホウテイフクリヒ</t>
    </rPh>
    <rPh sb="13" eb="16">
      <t>ジギョウヌシ</t>
    </rPh>
    <rPh sb="16" eb="19">
      <t>フタンガク</t>
    </rPh>
    <rPh sb="20" eb="22">
      <t>ロウム</t>
    </rPh>
    <rPh sb="22" eb="25">
      <t>カンリヒ</t>
    </rPh>
    <rPh sb="26" eb="28">
      <t>シュクハク</t>
    </rPh>
    <rPh sb="29" eb="30">
      <t>ナド</t>
    </rPh>
    <phoneticPr fontId="1"/>
  </si>
  <si>
    <t>積算上は共通仮設費、現場経費に含まれる</t>
  </si>
  <si>
    <t>設備機械工</t>
    <rPh sb="0" eb="2">
      <t>セツビ</t>
    </rPh>
    <rPh sb="2" eb="5">
      <t>キカイコウ</t>
    </rPh>
    <phoneticPr fontId="1"/>
  </si>
  <si>
    <t>健康保険料の折半額に所定の介護保険料を加算した額（１円未満四捨五入）を負担</t>
    <rPh sb="0" eb="2">
      <t>ケンコウ</t>
    </rPh>
    <rPh sb="2" eb="5">
      <t>ホケンリョウ</t>
    </rPh>
    <rPh sb="6" eb="8">
      <t>セッパン</t>
    </rPh>
    <rPh sb="8" eb="9">
      <t>ガク</t>
    </rPh>
    <rPh sb="10" eb="12">
      <t>ショテイ</t>
    </rPh>
    <rPh sb="13" eb="15">
      <t>カイゴ</t>
    </rPh>
    <rPh sb="15" eb="18">
      <t>ホケンリョウ</t>
    </rPh>
    <rPh sb="19" eb="21">
      <t>カサン</t>
    </rPh>
    <rPh sb="23" eb="24">
      <t>ガク</t>
    </rPh>
    <rPh sb="26" eb="27">
      <t>エン</t>
    </rPh>
    <rPh sb="27" eb="29">
      <t>ミマン</t>
    </rPh>
    <rPh sb="29" eb="33">
      <t>シシャゴニュウ</t>
    </rPh>
    <rPh sb="35" eb="37">
      <t>フタン</t>
    </rPh>
    <phoneticPr fontId="1"/>
  </si>
  <si>
    <t>子供・子育て拠出金</t>
    <rPh sb="0" eb="2">
      <t>コドモ</t>
    </rPh>
    <rPh sb="3" eb="5">
      <t>コソダ</t>
    </rPh>
    <rPh sb="6" eb="9">
      <t>キョシュツキン</t>
    </rPh>
    <phoneticPr fontId="1"/>
  </si>
  <si>
    <t>　＋子供・子育て拠出金の全額を負担する</t>
    <rPh sb="12" eb="14">
      <t>ゼンガク</t>
    </rPh>
    <rPh sb="15" eb="17">
      <t>フタン</t>
    </rPh>
    <phoneticPr fontId="1"/>
  </si>
  <si>
    <t>屋根ふき工</t>
    <rPh sb="0" eb="2">
      <t>ヤネ</t>
    </rPh>
    <rPh sb="4" eb="5">
      <t>コウ</t>
    </rPh>
    <phoneticPr fontId="1"/>
  </si>
  <si>
    <t>令和2年3月以降の厚生年金保険料額表</t>
    <rPh sb="0" eb="2">
      <t>レイワ</t>
    </rPh>
    <rPh sb="3" eb="4">
      <t>ネン</t>
    </rPh>
    <rPh sb="5" eb="6">
      <t>ガツ</t>
    </rPh>
    <rPh sb="6" eb="8">
      <t>イコウ</t>
    </rPh>
    <rPh sb="9" eb="11">
      <t>コウセイ</t>
    </rPh>
    <rPh sb="11" eb="13">
      <t>ネンキン</t>
    </rPh>
    <rPh sb="13" eb="16">
      <t>ホケンリョウ</t>
    </rPh>
    <rPh sb="16" eb="17">
      <t>ガク</t>
    </rPh>
    <rPh sb="17" eb="18">
      <t>ヒョウ</t>
    </rPh>
    <phoneticPr fontId="1"/>
  </si>
  <si>
    <t>令和4年度公共工事設計労務単価</t>
    <rPh sb="0" eb="2">
      <t>レイワ</t>
    </rPh>
    <rPh sb="3" eb="5">
      <t>ネンド</t>
    </rPh>
    <rPh sb="5" eb="7">
      <t>コウキョウ</t>
    </rPh>
    <rPh sb="7" eb="9">
      <t>コウジ</t>
    </rPh>
    <rPh sb="9" eb="11">
      <t>セッケイ</t>
    </rPh>
    <rPh sb="11" eb="13">
      <t>ロウム</t>
    </rPh>
    <rPh sb="13" eb="15">
      <t>タンカ</t>
    </rPh>
    <phoneticPr fontId="1"/>
  </si>
  <si>
    <t>https://www.kyoukaikenpo.or.jp/g7/cat330/1995-298/</t>
    <phoneticPr fontId="1"/>
  </si>
  <si>
    <t>表１．労務費率（R3～）</t>
    <rPh sb="0" eb="1">
      <t>ヒョウ</t>
    </rPh>
    <rPh sb="3" eb="5">
      <t>ロウム</t>
    </rPh>
    <rPh sb="5" eb="6">
      <t>ヒ</t>
    </rPh>
    <rPh sb="6" eb="7">
      <t>リツ</t>
    </rPh>
    <phoneticPr fontId="1"/>
  </si>
  <si>
    <t>https://www.mhlw.go.jp/content/001211035.pdf</t>
    <phoneticPr fontId="1"/>
  </si>
  <si>
    <t>雇用保険料（令和6年4月～）</t>
    <rPh sb="0" eb="2">
      <t>コヨウ</t>
    </rPh>
    <rPh sb="2" eb="5">
      <t>ホケンリョウ</t>
    </rPh>
    <rPh sb="6" eb="8">
      <t>レイワ</t>
    </rPh>
    <rPh sb="9" eb="10">
      <t>ネン</t>
    </rPh>
    <rPh sb="10" eb="11">
      <t>ヘイネン</t>
    </rPh>
    <rPh sb="11" eb="12">
      <t>ガツ</t>
    </rPh>
    <phoneticPr fontId="1"/>
  </si>
  <si>
    <t>https://www.mhlw.go.jp/content/rousaihokenritu_r05.pdf</t>
    <phoneticPr fontId="1"/>
  </si>
  <si>
    <t>労災保険料（令和6年4月～）</t>
    <rPh sb="0" eb="2">
      <t>ロウサイ</t>
    </rPh>
    <rPh sb="2" eb="5">
      <t>ホケンリョウ</t>
    </rPh>
    <rPh sb="6" eb="8">
      <t>レイワ</t>
    </rPh>
    <rPh sb="9" eb="10">
      <t>ネン</t>
    </rPh>
    <rPh sb="11" eb="12">
      <t>ガツ</t>
    </rPh>
    <phoneticPr fontId="1"/>
  </si>
  <si>
    <t>https://www.kyoukaikenpo.or.jp/g7/cat330/sb3130/r06/240205/</t>
    <phoneticPr fontId="1"/>
  </si>
  <si>
    <t>令和6年4月以降の健康保険料額表</t>
    <rPh sb="0" eb="2">
      <t>レイワ</t>
    </rPh>
    <rPh sb="3" eb="4">
      <t>ネン</t>
    </rPh>
    <rPh sb="5" eb="6">
      <t>ガツ</t>
    </rPh>
    <rPh sb="6" eb="8">
      <t>イコウ</t>
    </rPh>
    <rPh sb="9" eb="11">
      <t>ケンコウ</t>
    </rPh>
    <rPh sb="11" eb="14">
      <t>ホケンリョウ</t>
    </rPh>
    <rPh sb="14" eb="15">
      <t>ガク</t>
    </rPh>
    <rPh sb="15" eb="16">
      <t>ヒョウ</t>
    </rPh>
    <phoneticPr fontId="1"/>
  </si>
  <si>
    <t>１．業種毎に厚労省が算定する労務費率を適用（https://www.mhlw.go.jp/content/roumuhiritu_r05.pdf）</t>
    <rPh sb="2" eb="4">
      <t>ギョウシュ</t>
    </rPh>
    <rPh sb="4" eb="5">
      <t>ゴト</t>
    </rPh>
    <rPh sb="6" eb="9">
      <t>コウロウショウ</t>
    </rPh>
    <rPh sb="10" eb="12">
      <t>サンテイ</t>
    </rPh>
    <rPh sb="14" eb="17">
      <t>ロウムヒ</t>
    </rPh>
    <rPh sb="17" eb="18">
      <t>リツ</t>
    </rPh>
    <rPh sb="19" eb="21">
      <t>テキヨウ</t>
    </rPh>
    <phoneticPr fontId="1"/>
  </si>
  <si>
    <t>R6</t>
    <phoneticPr fontId="1"/>
  </si>
  <si>
    <t>R5</t>
    <phoneticPr fontId="1"/>
  </si>
  <si>
    <t>令和6年度山口県労務単価（R6.3～）</t>
    <rPh sb="0" eb="2">
      <t>レイワ</t>
    </rPh>
    <rPh sb="3" eb="5">
      <t>ネンド</t>
    </rPh>
    <rPh sb="5" eb="8">
      <t>ヤマグチケン</t>
    </rPh>
    <rPh sb="8" eb="10">
      <t>ロウム</t>
    </rPh>
    <rPh sb="10" eb="12">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</si>
</sst>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00%"/>
    <numFmt numFmtId="178" formatCode="#,##0_);[Red]\(#,##0\)"/>
    <numFmt numFmtId="179" formatCode="0.0000_ "/>
  </numFmts>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HG正楷書体-PRO"/>
      <family val="4"/>
      <charset val="128"/>
    </font>
    <font>
      <sz val="11"/>
      <name val="ＭＳ Ｐゴシック"/>
      <family val="3"/>
      <charset val="128"/>
    </font>
    <font>
      <sz val="14"/>
      <name val="ＭＳ Ｐゴシック"/>
      <family val="3"/>
      <charset val="128"/>
    </font>
    <font>
      <sz val="6"/>
      <name val="ＭＳ Ｐゴシック"/>
      <family val="3"/>
      <charset val="128"/>
    </font>
    <font>
      <sz val="11"/>
      <color indexed="10"/>
      <name val="ＭＳ Ｐゴシック"/>
      <family val="3"/>
      <charset val="128"/>
    </font>
    <font>
      <sz val="10"/>
      <color rgb="FFFF0000"/>
      <name val="ＭＳ Ｐゴシック"/>
      <family val="3"/>
      <charset val="128"/>
    </font>
    <font>
      <sz val="12"/>
      <color theme="1"/>
      <name val="ＭＳ Ｐゴシック"/>
      <family val="2"/>
      <charset val="128"/>
      <scheme val="minor"/>
    </font>
    <font>
      <sz val="11"/>
      <color theme="0"/>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24"/>
      <color theme="1"/>
      <name val="HG正楷書体-PRO"/>
      <family val="4"/>
      <charset val="128"/>
    </font>
    <font>
      <b/>
      <sz val="9"/>
      <color indexed="81"/>
      <name val="ＭＳ Ｐゴシック"/>
      <family val="3"/>
      <charset val="128"/>
    </font>
    <font>
      <b/>
      <sz val="11"/>
      <color theme="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alignment vertical="center"/>
    </xf>
    <xf numFmtId="0" fontId="8" fillId="0" borderId="0"/>
    <xf numFmtId="0" fontId="20" fillId="0" borderId="0" applyNumberFormat="0" applyFill="0" applyBorder="0" applyAlignment="0" applyProtection="0">
      <alignment vertical="center"/>
    </xf>
  </cellStyleXfs>
  <cellXfs count="132">
    <xf numFmtId="0" fontId="0" fillId="0" borderId="0" xfId="0">
      <alignment vertical="center"/>
    </xf>
    <xf numFmtId="0" fontId="0" fillId="0" borderId="0" xfId="0" applyAlignment="1">
      <alignment horizontal="center" vertical="center"/>
    </xf>
    <xf numFmtId="0" fontId="4" fillId="0" borderId="0" xfId="0" applyFont="1">
      <alignment vertical="center"/>
    </xf>
    <xf numFmtId="10" fontId="0" fillId="0" borderId="0" xfId="0" applyNumberForma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176" fontId="0" fillId="0" borderId="1" xfId="0" applyNumberFormat="1" applyBorder="1">
      <alignment vertical="center"/>
    </xf>
    <xf numFmtId="176" fontId="0" fillId="0" borderId="2" xfId="0" applyNumberFormat="1" applyBorder="1">
      <alignment vertical="center"/>
    </xf>
    <xf numFmtId="176" fontId="0" fillId="0" borderId="3" xfId="0" applyNumberFormat="1" applyBorder="1" applyAlignment="1">
      <alignment horizontal="center" vertical="center"/>
    </xf>
    <xf numFmtId="176" fontId="0" fillId="0" borderId="4" xfId="0" applyNumberFormat="1" applyBorder="1">
      <alignment vertical="center"/>
    </xf>
    <xf numFmtId="0" fontId="0" fillId="0" borderId="1" xfId="0" applyBorder="1" applyAlignment="1">
      <alignment horizontal="center" vertical="center"/>
    </xf>
    <xf numFmtId="177" fontId="0" fillId="0" borderId="1" xfId="0" quotePrefix="1" applyNumberFormat="1" applyBorder="1">
      <alignment vertical="center"/>
    </xf>
    <xf numFmtId="10" fontId="0" fillId="0" borderId="1" xfId="0" applyNumberFormat="1" applyBorder="1">
      <alignment vertical="center"/>
    </xf>
    <xf numFmtId="0" fontId="0" fillId="0" borderId="4" xfId="0" applyBorder="1">
      <alignment vertical="center"/>
    </xf>
    <xf numFmtId="10" fontId="0" fillId="0" borderId="1" xfId="0" quotePrefix="1" applyNumberFormat="1" applyBorder="1">
      <alignment vertical="center"/>
    </xf>
    <xf numFmtId="0" fontId="0" fillId="0" borderId="0" xfId="0" applyAlignment="1">
      <alignment vertical="center" wrapText="1"/>
    </xf>
    <xf numFmtId="0" fontId="0" fillId="0" borderId="1" xfId="0" applyBorder="1" applyAlignment="1">
      <alignment vertical="center" wrapText="1"/>
    </xf>
    <xf numFmtId="2" fontId="0" fillId="0" borderId="1" xfId="0" applyNumberFormat="1" applyBorder="1" applyAlignment="1">
      <alignment horizontal="center" vertical="center"/>
    </xf>
    <xf numFmtId="0" fontId="0" fillId="0" borderId="1" xfId="0" applyBorder="1" applyAlignment="1">
      <alignment horizontal="left" vertical="center" indent="1"/>
    </xf>
    <xf numFmtId="0" fontId="0" fillId="2" borderId="1" xfId="0" applyFill="1" applyBorder="1">
      <alignment vertical="center"/>
    </xf>
    <xf numFmtId="0" fontId="0" fillId="2" borderId="1" xfId="0" applyFill="1" applyBorder="1" applyAlignment="1">
      <alignment horizontal="center" vertical="center"/>
    </xf>
    <xf numFmtId="0" fontId="0" fillId="3" borderId="1" xfId="0" applyFill="1" applyBorder="1" applyAlignment="1">
      <alignment vertical="center" wrapText="1"/>
    </xf>
    <xf numFmtId="0" fontId="0" fillId="3" borderId="1" xfId="0" quotePrefix="1" applyFill="1" applyBorder="1" applyAlignment="1">
      <alignment horizontal="left" vertical="center" indent="1"/>
    </xf>
    <xf numFmtId="0" fontId="0" fillId="3" borderId="1" xfId="0" applyFill="1" applyBorder="1" applyAlignment="1">
      <alignment horizontal="center" vertical="center"/>
    </xf>
    <xf numFmtId="2" fontId="0" fillId="3" borderId="1" xfId="0" applyNumberFormat="1" applyFill="1" applyBorder="1" applyAlignment="1">
      <alignment horizontal="center" vertical="center"/>
    </xf>
    <xf numFmtId="0" fontId="0" fillId="3" borderId="1" xfId="0" applyFill="1" applyBorder="1">
      <alignment vertical="center"/>
    </xf>
    <xf numFmtId="0" fontId="2" fillId="0" borderId="0" xfId="0" applyFont="1">
      <alignment vertical="center"/>
    </xf>
    <xf numFmtId="0" fontId="0" fillId="0" borderId="2" xfId="0" quotePrefix="1" applyBorder="1" applyAlignment="1">
      <alignment horizontal="center" vertical="center"/>
    </xf>
    <xf numFmtId="178" fontId="0" fillId="0" borderId="1" xfId="0" applyNumberFormat="1" applyBorder="1">
      <alignment vertical="center"/>
    </xf>
    <xf numFmtId="178" fontId="0" fillId="2" borderId="1" xfId="0" applyNumberFormat="1" applyFill="1" applyBorder="1">
      <alignment vertical="center"/>
    </xf>
    <xf numFmtId="0" fontId="0" fillId="2" borderId="2" xfId="0" quotePrefix="1" applyFill="1" applyBorder="1" applyAlignment="1">
      <alignment horizontal="center" vertical="center"/>
    </xf>
    <xf numFmtId="0" fontId="0" fillId="2" borderId="4" xfId="0" applyFill="1" applyBorder="1">
      <alignment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7" fillId="0" borderId="0" xfId="0" applyFont="1">
      <alignment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8" fillId="0" borderId="0" xfId="1"/>
    <xf numFmtId="0" fontId="8" fillId="4" borderId="1" xfId="1" applyFill="1" applyBorder="1" applyAlignment="1">
      <alignment horizontal="center" vertical="center"/>
    </xf>
    <xf numFmtId="0" fontId="8" fillId="4" borderId="1" xfId="1" applyFill="1" applyBorder="1" applyAlignment="1">
      <alignment horizontal="center" vertical="center" wrapText="1"/>
    </xf>
    <xf numFmtId="0" fontId="8" fillId="0" borderId="1" xfId="1" applyBorder="1" applyAlignment="1">
      <alignment horizontal="center" vertical="center"/>
    </xf>
    <xf numFmtId="0" fontId="8" fillId="0" borderId="1" xfId="1" applyBorder="1" applyAlignment="1">
      <alignment horizontal="center" vertical="center" wrapText="1"/>
    </xf>
    <xf numFmtId="0" fontId="8" fillId="3" borderId="1" xfId="1" applyFill="1" applyBorder="1" applyAlignment="1">
      <alignment horizontal="center" vertical="center"/>
    </xf>
    <xf numFmtId="0" fontId="12" fillId="0" borderId="0" xfId="1" applyFont="1" applyAlignment="1">
      <alignment horizontal="left" vertical="center"/>
    </xf>
    <xf numFmtId="0" fontId="8" fillId="0" borderId="0" xfId="1" applyAlignment="1">
      <alignment vertical="center"/>
    </xf>
    <xf numFmtId="178" fontId="0" fillId="0" borderId="0" xfId="0" applyNumberFormat="1">
      <alignment vertical="center"/>
    </xf>
    <xf numFmtId="178" fontId="0" fillId="0" borderId="1" xfId="0" applyNumberFormat="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0" fontId="0" fillId="0" borderId="7" xfId="0" applyNumberFormat="1" applyBorder="1">
      <alignment vertical="center"/>
    </xf>
    <xf numFmtId="5" fontId="5" fillId="0" borderId="12" xfId="0" applyNumberFormat="1" applyFont="1" applyBorder="1" applyAlignment="1">
      <alignment vertical="center" wrapText="1"/>
    </xf>
    <xf numFmtId="5" fontId="5" fillId="0" borderId="12" xfId="0" applyNumberFormat="1" applyFont="1" applyBorder="1" applyAlignment="1">
      <alignment horizontal="right" vertical="center" wrapText="1"/>
    </xf>
    <xf numFmtId="5" fontId="0" fillId="0" borderId="1" xfId="0" applyNumberFormat="1" applyBorder="1">
      <alignment vertical="center"/>
    </xf>
    <xf numFmtId="0" fontId="0" fillId="0" borderId="1" xfId="0" quotePrefix="1" applyBorder="1" applyAlignment="1">
      <alignment horizontal="left" vertical="center" indent="1"/>
    </xf>
    <xf numFmtId="0" fontId="15" fillId="0" borderId="0" xfId="0" applyFont="1">
      <alignment vertical="center"/>
    </xf>
    <xf numFmtId="0" fontId="6" fillId="0" borderId="0" xfId="0" applyFont="1">
      <alignment vertical="center"/>
    </xf>
    <xf numFmtId="179" fontId="0" fillId="0" borderId="0" xfId="0" applyNumberFormat="1">
      <alignment vertical="center"/>
    </xf>
    <xf numFmtId="179" fontId="14" fillId="0" borderId="0" xfId="0" applyNumberFormat="1" applyFont="1">
      <alignment vertical="center"/>
    </xf>
    <xf numFmtId="177" fontId="0" fillId="0" borderId="1" xfId="0" applyNumberFormat="1" applyBorder="1">
      <alignment vertical="center"/>
    </xf>
    <xf numFmtId="0" fontId="16" fillId="0" borderId="0" xfId="0" applyFont="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5" fontId="15" fillId="0" borderId="18" xfId="0" applyNumberFormat="1" applyFont="1" applyBorder="1" applyAlignment="1">
      <alignment horizontal="right" vertical="center" indent="1"/>
    </xf>
    <xf numFmtId="5" fontId="0" fillId="0" borderId="19" xfId="0" applyNumberFormat="1"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9" fontId="0" fillId="2" borderId="1" xfId="0" applyNumberFormat="1" applyFill="1" applyBorder="1">
      <alignment vertical="center"/>
    </xf>
    <xf numFmtId="0" fontId="17" fillId="0" borderId="0" xfId="0" applyFont="1">
      <alignment vertical="center"/>
    </xf>
    <xf numFmtId="10" fontId="0" fillId="2" borderId="1" xfId="0" applyNumberFormat="1" applyFill="1" applyBorder="1">
      <alignment vertical="center"/>
    </xf>
    <xf numFmtId="0" fontId="19" fillId="0" borderId="0" xfId="0" applyFont="1">
      <alignment vertical="center"/>
    </xf>
    <xf numFmtId="0" fontId="21" fillId="0" borderId="6" xfId="2" applyFont="1" applyFill="1" applyBorder="1">
      <alignment vertical="center"/>
    </xf>
    <xf numFmtId="0" fontId="21" fillId="0" borderId="0" xfId="2" applyFont="1">
      <alignment vertical="center"/>
    </xf>
    <xf numFmtId="0" fontId="0" fillId="2" borderId="3" xfId="0" applyFill="1" applyBorder="1">
      <alignment vertical="center"/>
    </xf>
    <xf numFmtId="0" fontId="0" fillId="0" borderId="3" xfId="0" applyBorder="1">
      <alignment vertical="center"/>
    </xf>
    <xf numFmtId="0" fontId="3" fillId="0" borderId="0" xfId="0" applyFont="1">
      <alignment vertical="center"/>
    </xf>
    <xf numFmtId="0" fontId="5" fillId="0" borderId="1" xfId="0" applyFont="1" applyBorder="1" applyAlignment="1">
      <alignment horizontal="center" vertical="center"/>
    </xf>
    <xf numFmtId="176" fontId="5" fillId="2" borderId="1" xfId="0" applyNumberFormat="1" applyFont="1" applyFill="1" applyBorder="1">
      <alignment vertical="center"/>
    </xf>
    <xf numFmtId="176" fontId="5" fillId="2" borderId="1" xfId="0" applyNumberFormat="1" applyFont="1" applyFill="1" applyBorder="1" applyAlignment="1">
      <alignment horizontal="center" vertical="center"/>
    </xf>
    <xf numFmtId="176" fontId="5" fillId="0" borderId="1" xfId="0" applyNumberFormat="1" applyFont="1" applyBorder="1">
      <alignment vertical="center"/>
    </xf>
    <xf numFmtId="176" fontId="5" fillId="0" borderId="1" xfId="0" applyNumberFormat="1" applyFont="1" applyBorder="1" applyAlignment="1">
      <alignment horizontal="center" vertical="center"/>
    </xf>
    <xf numFmtId="0" fontId="20" fillId="0" borderId="0" xfId="2">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176" fontId="0" fillId="0" borderId="5" xfId="0" applyNumberFormat="1" applyBorder="1">
      <alignment vertical="center"/>
    </xf>
    <xf numFmtId="176" fontId="0" fillId="0" borderId="7" xfId="0" applyNumberFormat="1" applyBorder="1">
      <alignment vertical="center"/>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2" fontId="0" fillId="0" borderId="5" xfId="0" applyNumberFormat="1" applyBorder="1">
      <alignment vertical="center"/>
    </xf>
    <xf numFmtId="2" fontId="0" fillId="0" borderId="7" xfId="0" applyNumberFormat="1"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5" fontId="0" fillId="0" borderId="5" xfId="0" applyNumberFormat="1" applyBorder="1" applyAlignment="1">
      <alignment horizontal="center" vertical="center" wrapText="1"/>
    </xf>
    <xf numFmtId="5" fontId="0" fillId="0" borderId="7" xfId="0" applyNumberForma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0" fillId="2" borderId="1"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5" fontId="19" fillId="0" borderId="1" xfId="0" applyNumberFormat="1" applyFont="1" applyBorder="1" applyAlignment="1">
      <alignment horizontal="center" vertical="center"/>
    </xf>
    <xf numFmtId="0" fontId="0" fillId="0" borderId="23" xfId="0" applyBorder="1" applyAlignment="1">
      <alignment horizontal="center" vertical="center"/>
    </xf>
    <xf numFmtId="5" fontId="0" fillId="0" borderId="0" xfId="0" applyNumberFormat="1" applyAlignment="1">
      <alignment horizontal="right" vertical="center"/>
    </xf>
    <xf numFmtId="9" fontId="0" fillId="0" borderId="0" xfId="0" applyNumberFormat="1" applyAlignment="1">
      <alignment horizontal="center" vertical="center"/>
    </xf>
    <xf numFmtId="5" fontId="0" fillId="0" borderId="0" xfId="0" applyNumberFormat="1" applyAlignment="1">
      <alignment horizontal="center" vertical="center"/>
    </xf>
    <xf numFmtId="0" fontId="9" fillId="0" borderId="0" xfId="1" applyFont="1" applyAlignment="1">
      <alignment horizontal="center" vertical="center"/>
    </xf>
    <xf numFmtId="0" fontId="8" fillId="0" borderId="5" xfId="1" applyBorder="1" applyAlignment="1">
      <alignment horizontal="center" vertical="center"/>
    </xf>
    <xf numFmtId="0" fontId="8" fillId="0" borderId="6" xfId="1" applyBorder="1" applyAlignment="1">
      <alignment horizontal="center" vertical="center"/>
    </xf>
    <xf numFmtId="0" fontId="8" fillId="0" borderId="7" xfId="1" applyBorder="1" applyAlignment="1">
      <alignment horizontal="center" vertical="center"/>
    </xf>
    <xf numFmtId="0" fontId="12" fillId="0" borderId="0" xfId="1" applyFont="1" applyAlignment="1">
      <alignment horizontal="lef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920750</xdr:colOff>
      <xdr:row>9</xdr:row>
      <xdr:rowOff>116416</xdr:rowOff>
    </xdr:from>
    <xdr:ext cx="869597" cy="4591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79583" y="2550583"/>
          <a:ext cx="869597"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「日」「月」を</a:t>
          </a:r>
          <a:endParaRPr kumimoji="1" lang="en-US" altLang="ja-JP" sz="1100"/>
        </a:p>
        <a:p>
          <a:r>
            <a:rPr kumimoji="1" lang="ja-JP" altLang="en-US" sz="1100"/>
            <a:t>入れる</a:t>
          </a:r>
        </a:p>
      </xdr:txBody>
    </xdr:sp>
    <xdr:clientData/>
  </xdr:oneCellAnchor>
  <xdr:twoCellAnchor>
    <xdr:from>
      <xdr:col>5</xdr:col>
      <xdr:colOff>1355549</xdr:colOff>
      <xdr:row>6</xdr:row>
      <xdr:rowOff>211666</xdr:rowOff>
    </xdr:from>
    <xdr:to>
      <xdr:col>7</xdr:col>
      <xdr:colOff>127000</xdr:colOff>
      <xdr:row>9</xdr:row>
      <xdr:rowOff>116416</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 idx="0"/>
        </xdr:cNvCxnSpPr>
      </xdr:nvCxnSpPr>
      <xdr:spPr>
        <a:xfrm flipV="1">
          <a:off x="6414382" y="1915583"/>
          <a:ext cx="538868" cy="635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1217084</xdr:colOff>
      <xdr:row>10</xdr:row>
      <xdr:rowOff>148168</xdr:rowOff>
    </xdr:from>
    <xdr:ext cx="1642116" cy="45910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524251" y="2825751"/>
          <a:ext cx="1642116"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資格を有している場合は</a:t>
          </a:r>
          <a:endParaRPr kumimoji="1" lang="en-US" altLang="ja-JP" sz="1100"/>
        </a:p>
        <a:p>
          <a:r>
            <a:rPr kumimoji="1" lang="ja-JP" altLang="en-US" sz="1100"/>
            <a:t>選択する</a:t>
          </a:r>
          <a:endParaRPr kumimoji="1" lang="en-US" altLang="ja-JP" sz="1100"/>
        </a:p>
      </xdr:txBody>
    </xdr:sp>
    <xdr:clientData/>
  </xdr:oneCellAnchor>
  <xdr:twoCellAnchor>
    <xdr:from>
      <xdr:col>4</xdr:col>
      <xdr:colOff>662309</xdr:colOff>
      <xdr:row>7</xdr:row>
      <xdr:rowOff>148167</xdr:rowOff>
    </xdr:from>
    <xdr:to>
      <xdr:col>5</xdr:col>
      <xdr:colOff>624417</xdr:colOff>
      <xdr:row>10</xdr:row>
      <xdr:rowOff>148168</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7" idx="0"/>
        </xdr:cNvCxnSpPr>
      </xdr:nvCxnSpPr>
      <xdr:spPr>
        <a:xfrm flipV="1">
          <a:off x="4345309" y="2095500"/>
          <a:ext cx="1337941" cy="73025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662309</xdr:colOff>
      <xdr:row>7</xdr:row>
      <xdr:rowOff>116417</xdr:rowOff>
    </xdr:from>
    <xdr:to>
      <xdr:col>4</xdr:col>
      <xdr:colOff>666750</xdr:colOff>
      <xdr:row>10</xdr:row>
      <xdr:rowOff>148168</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7" idx="0"/>
        </xdr:cNvCxnSpPr>
      </xdr:nvCxnSpPr>
      <xdr:spPr>
        <a:xfrm flipV="1">
          <a:off x="4345309" y="2063750"/>
          <a:ext cx="4441" cy="76200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7</xdr:row>
      <xdr:rowOff>137584</xdr:rowOff>
    </xdr:from>
    <xdr:to>
      <xdr:col>4</xdr:col>
      <xdr:colOff>662309</xdr:colOff>
      <xdr:row>10</xdr:row>
      <xdr:rowOff>148168</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7" idx="0"/>
        </xdr:cNvCxnSpPr>
      </xdr:nvCxnSpPr>
      <xdr:spPr>
        <a:xfrm flipH="1" flipV="1">
          <a:off x="3069167" y="2084917"/>
          <a:ext cx="1276142" cy="74083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317500</xdr:colOff>
      <xdr:row>14</xdr:row>
      <xdr:rowOff>31750</xdr:rowOff>
    </xdr:from>
    <xdr:ext cx="1304909" cy="45910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91167" y="3683000"/>
          <a:ext cx="1304909"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年齢を入れる</a:t>
          </a:r>
          <a:endParaRPr kumimoji="1" lang="en-US" altLang="ja-JP" sz="1100"/>
        </a:p>
        <a:p>
          <a:r>
            <a:rPr kumimoji="1" lang="ja-JP" altLang="en-US" sz="1100"/>
            <a:t>（介護保険に関係）</a:t>
          </a:r>
        </a:p>
      </xdr:txBody>
    </xdr:sp>
    <xdr:clientData/>
  </xdr:oneCellAnchor>
  <xdr:twoCellAnchor>
    <xdr:from>
      <xdr:col>1</xdr:col>
      <xdr:colOff>222250</xdr:colOff>
      <xdr:row>7</xdr:row>
      <xdr:rowOff>52917</xdr:rowOff>
    </xdr:from>
    <xdr:to>
      <xdr:col>2</xdr:col>
      <xdr:colOff>567789</xdr:colOff>
      <xdr:row>14</xdr:row>
      <xdr:rowOff>31750</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19" idx="0"/>
        </xdr:cNvCxnSpPr>
      </xdr:nvCxnSpPr>
      <xdr:spPr>
        <a:xfrm flipH="1" flipV="1">
          <a:off x="1195917" y="2000250"/>
          <a:ext cx="747705" cy="1682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5</xdr:row>
      <xdr:rowOff>232833</xdr:rowOff>
    </xdr:from>
    <xdr:to>
      <xdr:col>7</xdr:col>
      <xdr:colOff>243417</xdr:colOff>
      <xdr:row>25</xdr:row>
      <xdr:rowOff>232833</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1750" y="1693333"/>
          <a:ext cx="7037917" cy="4868333"/>
        </a:xfrm>
        <a:prstGeom prst="rect">
          <a:avLst/>
        </a:prstGeom>
        <a:noFill/>
        <a:ln w="381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5</xdr:row>
      <xdr:rowOff>232833</xdr:rowOff>
    </xdr:from>
    <xdr:to>
      <xdr:col>11</xdr:col>
      <xdr:colOff>10583</xdr:colOff>
      <xdr:row>26</xdr:row>
      <xdr:rowOff>10583</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8625417" y="1693333"/>
          <a:ext cx="423333" cy="4889500"/>
        </a:xfrm>
        <a:prstGeom prst="rect">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254000</xdr:colOff>
      <xdr:row>5</xdr:row>
      <xdr:rowOff>222251</xdr:rowOff>
    </xdr:from>
    <xdr:to>
      <xdr:col>9</xdr:col>
      <xdr:colOff>10583</xdr:colOff>
      <xdr:row>26</xdr:row>
      <xdr:rowOff>1</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7080250" y="1682751"/>
          <a:ext cx="423333" cy="4889500"/>
        </a:xfrm>
        <a:prstGeom prst="rect">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560916</xdr:colOff>
      <xdr:row>5</xdr:row>
      <xdr:rowOff>232833</xdr:rowOff>
    </xdr:from>
    <xdr:to>
      <xdr:col>14</xdr:col>
      <xdr:colOff>10583</xdr:colOff>
      <xdr:row>26</xdr:row>
      <xdr:rowOff>10583</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0170583" y="1693333"/>
          <a:ext cx="423333" cy="4889500"/>
        </a:xfrm>
        <a:prstGeom prst="rect">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444499</xdr:colOff>
      <xdr:row>26</xdr:row>
      <xdr:rowOff>179917</xdr:rowOff>
    </xdr:from>
    <xdr:ext cx="1288366" cy="45910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127499" y="6752167"/>
          <a:ext cx="1288366"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事業所が所在する</a:t>
          </a:r>
          <a:endParaRPr kumimoji="1" lang="en-US" altLang="ja-JP" sz="1100"/>
        </a:p>
        <a:p>
          <a:r>
            <a:rPr kumimoji="1" lang="ja-JP" altLang="en-US" sz="1100"/>
            <a:t>都道府県を入れる</a:t>
          </a:r>
          <a:endParaRPr kumimoji="1" lang="en-US" altLang="ja-JP" sz="1100"/>
        </a:p>
      </xdr:txBody>
    </xdr:sp>
    <xdr:clientData/>
  </xdr:oneCellAnchor>
  <xdr:twoCellAnchor>
    <xdr:from>
      <xdr:col>3</xdr:col>
      <xdr:colOff>931347</xdr:colOff>
      <xdr:row>27</xdr:row>
      <xdr:rowOff>162767</xdr:rowOff>
    </xdr:from>
    <xdr:to>
      <xdr:col>4</xdr:col>
      <xdr:colOff>1088682</xdr:colOff>
      <xdr:row>28</xdr:row>
      <xdr:rowOff>148167</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28" idx="2"/>
        </xdr:cNvCxnSpPr>
      </xdr:nvCxnSpPr>
      <xdr:spPr>
        <a:xfrm flipH="1">
          <a:off x="3238514" y="7211267"/>
          <a:ext cx="1533168" cy="366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367677</xdr:colOff>
      <xdr:row>9</xdr:row>
      <xdr:rowOff>31751</xdr:rowOff>
    </xdr:from>
    <xdr:to>
      <xdr:col>13</xdr:col>
      <xdr:colOff>243416</xdr:colOff>
      <xdr:row>12</xdr:row>
      <xdr:rowOff>190499</xdr:rowOff>
    </xdr:to>
    <xdr:cxnSp macro="">
      <xdr:nvCxnSpPr>
        <xdr:cNvPr id="32" name="直線矢印コネクタ 31">
          <a:extLst>
            <a:ext uri="{FF2B5EF4-FFF2-40B4-BE49-F238E27FC236}">
              <a16:creationId xmlns:a16="http://schemas.microsoft.com/office/drawing/2014/main" id="{00000000-0008-0000-0100-000020000000}"/>
            </a:ext>
          </a:extLst>
        </xdr:cNvPr>
        <xdr:cNvCxnSpPr>
          <a:stCxn id="33" idx="0"/>
        </xdr:cNvCxnSpPr>
      </xdr:nvCxnSpPr>
      <xdr:spPr>
        <a:xfrm flipV="1">
          <a:off x="9003677" y="2465918"/>
          <a:ext cx="1420906" cy="88899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12</xdr:row>
      <xdr:rowOff>190499</xdr:rowOff>
    </xdr:from>
    <xdr:ext cx="1433854" cy="4591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286750" y="3354916"/>
          <a:ext cx="1433854"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保険加入状況を選択</a:t>
          </a:r>
          <a:endParaRPr kumimoji="1" lang="en-US" altLang="ja-JP" sz="1100"/>
        </a:p>
        <a:p>
          <a:r>
            <a:rPr kumimoji="1" lang="ja-JP" altLang="en-US" sz="1100"/>
            <a:t>「適用除外」は「なし」</a:t>
          </a:r>
          <a:endParaRPr kumimoji="1" lang="en-US" altLang="ja-JP" sz="1100"/>
        </a:p>
      </xdr:txBody>
    </xdr:sp>
    <xdr:clientData/>
  </xdr:oneCellAnchor>
  <xdr:twoCellAnchor>
    <xdr:from>
      <xdr:col>8</xdr:col>
      <xdr:colOff>201084</xdr:colOff>
      <xdr:row>9</xdr:row>
      <xdr:rowOff>0</xdr:rowOff>
    </xdr:from>
    <xdr:to>
      <xdr:col>10</xdr:col>
      <xdr:colOff>328083</xdr:colOff>
      <xdr:row>12</xdr:row>
      <xdr:rowOff>169333</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flipV="1">
          <a:off x="7291917" y="2434167"/>
          <a:ext cx="1672166" cy="899583"/>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222250</xdr:colOff>
      <xdr:row>9</xdr:row>
      <xdr:rowOff>42333</xdr:rowOff>
    </xdr:from>
    <xdr:to>
      <xdr:col>10</xdr:col>
      <xdr:colOff>338667</xdr:colOff>
      <xdr:row>12</xdr:row>
      <xdr:rowOff>169333</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flipH="1" flipV="1">
          <a:off x="8858250" y="2476500"/>
          <a:ext cx="116417"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26</xdr:row>
      <xdr:rowOff>105833</xdr:rowOff>
    </xdr:from>
    <xdr:ext cx="1292790" cy="275717"/>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096249" y="6678083"/>
          <a:ext cx="1292790" cy="27571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事業の種類を選択</a:t>
          </a:r>
          <a:endParaRPr kumimoji="1" lang="en-US" altLang="ja-JP" sz="1100"/>
        </a:p>
      </xdr:txBody>
    </xdr:sp>
    <xdr:clientData/>
  </xdr:oneCellAnchor>
  <xdr:twoCellAnchor>
    <xdr:from>
      <xdr:col>10</xdr:col>
      <xdr:colOff>106644</xdr:colOff>
      <xdr:row>26</xdr:row>
      <xdr:rowOff>381550</xdr:rowOff>
    </xdr:from>
    <xdr:to>
      <xdr:col>11</xdr:col>
      <xdr:colOff>338666</xdr:colOff>
      <xdr:row>28</xdr:row>
      <xdr:rowOff>211667</xdr:rowOff>
    </xdr:to>
    <xdr:cxnSp macro="">
      <xdr:nvCxnSpPr>
        <xdr:cNvPr id="44" name="直線矢印コネクタ 43">
          <a:extLst>
            <a:ext uri="{FF2B5EF4-FFF2-40B4-BE49-F238E27FC236}">
              <a16:creationId xmlns:a16="http://schemas.microsoft.com/office/drawing/2014/main" id="{00000000-0008-0000-0100-00002C000000}"/>
            </a:ext>
          </a:extLst>
        </xdr:cNvPr>
        <xdr:cNvCxnSpPr>
          <a:stCxn id="43" idx="2"/>
        </xdr:cNvCxnSpPr>
      </xdr:nvCxnSpPr>
      <xdr:spPr>
        <a:xfrm>
          <a:off x="8742644" y="6953800"/>
          <a:ext cx="634189" cy="68736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179917</xdr:colOff>
      <xdr:row>9</xdr:row>
      <xdr:rowOff>222250</xdr:rowOff>
    </xdr:from>
    <xdr:ext cx="1486689" cy="45910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6647584" y="2656417"/>
          <a:ext cx="1486689"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月給＝日当</a:t>
          </a:r>
          <a:r>
            <a:rPr kumimoji="1" lang="en-US" altLang="ja-JP" sz="1100"/>
            <a:t>×22</a:t>
          </a:r>
          <a:r>
            <a:rPr kumimoji="1" lang="ja-JP" altLang="en-US" sz="1100"/>
            <a:t>日分</a:t>
          </a:r>
          <a:endParaRPr kumimoji="1" lang="en-US" altLang="ja-JP" sz="1100"/>
        </a:p>
        <a:p>
          <a:r>
            <a:rPr kumimoji="1" lang="ja-JP" altLang="en-US" sz="1100"/>
            <a:t>実額を入れるも可</a:t>
          </a:r>
          <a:endParaRPr kumimoji="1" lang="en-US" altLang="ja-JP" sz="1100"/>
        </a:p>
      </xdr:txBody>
    </xdr:sp>
    <xdr:clientData/>
  </xdr:oneCellAnchor>
  <xdr:twoCellAnchor>
    <xdr:from>
      <xdr:col>23</xdr:col>
      <xdr:colOff>275167</xdr:colOff>
      <xdr:row>7</xdr:row>
      <xdr:rowOff>105834</xdr:rowOff>
    </xdr:from>
    <xdr:to>
      <xdr:col>23</xdr:col>
      <xdr:colOff>277679</xdr:colOff>
      <xdr:row>9</xdr:row>
      <xdr:rowOff>222250</xdr:rowOff>
    </xdr:to>
    <xdr:cxnSp macro="">
      <xdr:nvCxnSpPr>
        <xdr:cNvPr id="48" name="直線矢印コネクタ 47">
          <a:extLst>
            <a:ext uri="{FF2B5EF4-FFF2-40B4-BE49-F238E27FC236}">
              <a16:creationId xmlns:a16="http://schemas.microsoft.com/office/drawing/2014/main" id="{00000000-0008-0000-0100-000030000000}"/>
            </a:ext>
          </a:extLst>
        </xdr:cNvPr>
        <xdr:cNvCxnSpPr>
          <a:stCxn id="47" idx="0"/>
        </xdr:cNvCxnSpPr>
      </xdr:nvCxnSpPr>
      <xdr:spPr>
        <a:xfrm flipH="1" flipV="1">
          <a:off x="17388417" y="2053167"/>
          <a:ext cx="2512" cy="603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491695</xdr:colOff>
      <xdr:row>5</xdr:row>
      <xdr:rowOff>95250</xdr:rowOff>
    </xdr:from>
    <xdr:to>
      <xdr:col>16</xdr:col>
      <xdr:colOff>412751</xdr:colOff>
      <xdr:row>9</xdr:row>
      <xdr:rowOff>21168</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53" idx="0"/>
        </xdr:cNvCxnSpPr>
      </xdr:nvCxnSpPr>
      <xdr:spPr>
        <a:xfrm flipV="1">
          <a:off x="11646528" y="1555750"/>
          <a:ext cx="492556" cy="8995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148168</xdr:colOff>
      <xdr:row>9</xdr:row>
      <xdr:rowOff>21168</xdr:rowOff>
    </xdr:from>
    <xdr:ext cx="1830053" cy="64248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731501" y="2455335"/>
          <a:ext cx="1830053"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雇用保険は実額</a:t>
          </a:r>
          <a:endParaRPr kumimoji="1" lang="en-US" altLang="ja-JP" sz="1100"/>
        </a:p>
        <a:p>
          <a:r>
            <a:rPr kumimoji="1" lang="ja-JP" altLang="en-US" sz="1100"/>
            <a:t>健康保険、厚生年金保険は</a:t>
          </a:r>
          <a:endParaRPr kumimoji="1" lang="en-US" altLang="ja-JP" sz="1100"/>
        </a:p>
        <a:p>
          <a:r>
            <a:rPr kumimoji="1" lang="ja-JP" altLang="en-US" sz="1100"/>
            <a:t>標準報酬月額にて算定</a:t>
          </a:r>
          <a:endParaRPr kumimoji="1" lang="en-US" altLang="ja-JP" sz="1100"/>
        </a:p>
      </xdr:txBody>
    </xdr:sp>
    <xdr:clientData/>
  </xdr:oneCellAnchor>
  <xdr:oneCellAnchor>
    <xdr:from>
      <xdr:col>19</xdr:col>
      <xdr:colOff>560915</xdr:colOff>
      <xdr:row>8</xdr:row>
      <xdr:rowOff>232832</xdr:rowOff>
    </xdr:from>
    <xdr:ext cx="1249766" cy="45910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4837832" y="2423582"/>
          <a:ext cx="1249766"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有資格状況により</a:t>
          </a:r>
          <a:endParaRPr kumimoji="1" lang="en-US" altLang="ja-JP" sz="1100"/>
        </a:p>
        <a:p>
          <a:r>
            <a:rPr kumimoji="1" lang="ja-JP" altLang="en-US" sz="1100"/>
            <a:t>割増補正</a:t>
          </a:r>
          <a:endParaRPr kumimoji="1" lang="en-US" altLang="ja-JP" sz="1100"/>
        </a:p>
      </xdr:txBody>
    </xdr:sp>
    <xdr:clientData/>
  </xdr:oneCellAnchor>
  <xdr:twoCellAnchor>
    <xdr:from>
      <xdr:col>19</xdr:col>
      <xdr:colOff>391583</xdr:colOff>
      <xdr:row>7</xdr:row>
      <xdr:rowOff>42334</xdr:rowOff>
    </xdr:from>
    <xdr:to>
      <xdr:col>20</xdr:col>
      <xdr:colOff>455548</xdr:colOff>
      <xdr:row>8</xdr:row>
      <xdr:rowOff>232832</xdr:rowOff>
    </xdr:to>
    <xdr:cxnSp macro="">
      <xdr:nvCxnSpPr>
        <xdr:cNvPr id="59" name="直線矢印コネクタ 58">
          <a:extLst>
            <a:ext uri="{FF2B5EF4-FFF2-40B4-BE49-F238E27FC236}">
              <a16:creationId xmlns:a16="http://schemas.microsoft.com/office/drawing/2014/main" id="{00000000-0008-0000-0100-00003B000000}"/>
            </a:ext>
          </a:extLst>
        </xdr:cNvPr>
        <xdr:cNvCxnSpPr>
          <a:stCxn id="58" idx="0"/>
        </xdr:cNvCxnSpPr>
      </xdr:nvCxnSpPr>
      <xdr:spPr>
        <a:xfrm flipH="1" flipV="1">
          <a:off x="14668500" y="1989667"/>
          <a:ext cx="794215" cy="4339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455548</xdr:colOff>
      <xdr:row>7</xdr:row>
      <xdr:rowOff>52917</xdr:rowOff>
    </xdr:from>
    <xdr:to>
      <xdr:col>20</xdr:col>
      <xdr:colOff>465666</xdr:colOff>
      <xdr:row>8</xdr:row>
      <xdr:rowOff>232832</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58" idx="0"/>
        </xdr:cNvCxnSpPr>
      </xdr:nvCxnSpPr>
      <xdr:spPr>
        <a:xfrm flipV="1">
          <a:off x="15462715" y="2000250"/>
          <a:ext cx="10118" cy="42333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455548</xdr:colOff>
      <xdr:row>7</xdr:row>
      <xdr:rowOff>74085</xdr:rowOff>
    </xdr:from>
    <xdr:to>
      <xdr:col>21</xdr:col>
      <xdr:colOff>391584</xdr:colOff>
      <xdr:row>8</xdr:row>
      <xdr:rowOff>232832</xdr:rowOff>
    </xdr:to>
    <xdr:cxnSp macro="">
      <xdr:nvCxnSpPr>
        <xdr:cNvPr id="65" name="直線矢印コネクタ 64">
          <a:extLst>
            <a:ext uri="{FF2B5EF4-FFF2-40B4-BE49-F238E27FC236}">
              <a16:creationId xmlns:a16="http://schemas.microsoft.com/office/drawing/2014/main" id="{00000000-0008-0000-0100-000041000000}"/>
            </a:ext>
          </a:extLst>
        </xdr:cNvPr>
        <xdr:cNvCxnSpPr>
          <a:stCxn id="58" idx="0"/>
        </xdr:cNvCxnSpPr>
      </xdr:nvCxnSpPr>
      <xdr:spPr>
        <a:xfrm flipV="1">
          <a:off x="15462715" y="2021418"/>
          <a:ext cx="666286" cy="40216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xdr:row>
      <xdr:rowOff>222250</xdr:rowOff>
    </xdr:from>
    <xdr:to>
      <xdr:col>17</xdr:col>
      <xdr:colOff>0</xdr:colOff>
      <xdr:row>27</xdr:row>
      <xdr:rowOff>21167</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11726333" y="6551083"/>
          <a:ext cx="1026584" cy="51858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247951</xdr:colOff>
      <xdr:row>19</xdr:row>
      <xdr:rowOff>53284</xdr:rowOff>
    </xdr:from>
    <xdr:to>
      <xdr:col>16</xdr:col>
      <xdr:colOff>513292</xdr:colOff>
      <xdr:row>25</xdr:row>
      <xdr:rowOff>222250</xdr:rowOff>
    </xdr:to>
    <xdr:cxnSp macro="">
      <xdr:nvCxnSpPr>
        <xdr:cNvPr id="69" name="直線矢印コネクタ 68">
          <a:extLst>
            <a:ext uri="{FF2B5EF4-FFF2-40B4-BE49-F238E27FC236}">
              <a16:creationId xmlns:a16="http://schemas.microsoft.com/office/drawing/2014/main" id="{00000000-0008-0000-0100-000045000000}"/>
            </a:ext>
          </a:extLst>
        </xdr:cNvPr>
        <xdr:cNvCxnSpPr>
          <a:stCxn id="73" idx="2"/>
          <a:endCxn id="68" idx="0"/>
        </xdr:cNvCxnSpPr>
      </xdr:nvCxnSpPr>
      <xdr:spPr>
        <a:xfrm>
          <a:off x="10831284" y="4921617"/>
          <a:ext cx="1408341" cy="162946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190499</xdr:colOff>
      <xdr:row>15</xdr:row>
      <xdr:rowOff>201083</xdr:rowOff>
    </xdr:from>
    <xdr:ext cx="3205236" cy="825867"/>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228666" y="4095750"/>
          <a:ext cx="3205236"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この合計額を見積書に</a:t>
          </a:r>
          <a:endParaRPr kumimoji="1" lang="en-US" altLang="ja-JP" sz="1100"/>
        </a:p>
        <a:p>
          <a:r>
            <a:rPr kumimoji="1" lang="ja-JP" altLang="en-US" sz="1100"/>
            <a:t>「法定福利費」として計上して下さい</a:t>
          </a:r>
          <a:endParaRPr kumimoji="1" lang="en-US" altLang="ja-JP" sz="1100"/>
        </a:p>
        <a:p>
          <a:r>
            <a:rPr kumimoji="1" lang="en-US" altLang="ja-JP" sz="1100"/>
            <a:t>※ </a:t>
          </a:r>
          <a:r>
            <a:rPr kumimoji="1" lang="ja-JP" altLang="en-US" sz="1100"/>
            <a:t>当該費用は価格交渉の対象になりません</a:t>
          </a:r>
          <a:endParaRPr kumimoji="1" lang="en-US" altLang="ja-JP" sz="1100"/>
        </a:p>
        <a:p>
          <a:r>
            <a:rPr kumimoji="1" lang="ja-JP" altLang="en-US" sz="1100"/>
            <a:t>　　ただし人役の調整により変動することはあります</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c.rim.or.jp/~zenatsu/management/assou_mitsumori201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標準見積書"/>
      <sheetName val="2.作成手順書①"/>
      <sheetName val="3.作成手順書②"/>
      <sheetName val="4.適用除外・賃金の範囲"/>
      <sheetName val="5.法定福利費算出例"/>
      <sheetName val="6.保険料率等データシート"/>
      <sheetName val="7.設計労務単価からの算出例"/>
      <sheetName val="8.設計労務単価データシート"/>
    </sheetNames>
    <sheetDataSet>
      <sheetData sheetId="0" refreshError="1"/>
      <sheetData sheetId="1" refreshError="1"/>
      <sheetData sheetId="2" refreshError="1"/>
      <sheetData sheetId="3" refreshError="1"/>
      <sheetData sheetId="4" refreshError="1"/>
      <sheetData sheetId="5">
        <row r="4">
          <cell r="B4" t="str">
            <v>北海道</v>
          </cell>
        </row>
        <row r="5">
          <cell r="B5" t="str">
            <v>青森</v>
          </cell>
        </row>
        <row r="6">
          <cell r="B6" t="str">
            <v>岩手</v>
          </cell>
        </row>
        <row r="7">
          <cell r="B7" t="str">
            <v>宮城</v>
          </cell>
        </row>
        <row r="8">
          <cell r="B8" t="str">
            <v>秋田</v>
          </cell>
        </row>
        <row r="9">
          <cell r="B9" t="str">
            <v>山形</v>
          </cell>
        </row>
        <row r="10">
          <cell r="B10" t="str">
            <v>福島</v>
          </cell>
        </row>
        <row r="11">
          <cell r="B11" t="str">
            <v>茨城</v>
          </cell>
        </row>
        <row r="12">
          <cell r="B12" t="str">
            <v>栃木</v>
          </cell>
        </row>
        <row r="13">
          <cell r="B13" t="str">
            <v>群馬</v>
          </cell>
        </row>
        <row r="14">
          <cell r="B14" t="str">
            <v>埼玉</v>
          </cell>
        </row>
        <row r="15">
          <cell r="B15" t="str">
            <v>千葉</v>
          </cell>
        </row>
        <row r="16">
          <cell r="B16" t="str">
            <v>東京</v>
          </cell>
        </row>
        <row r="17">
          <cell r="B17" t="str">
            <v>神奈川</v>
          </cell>
        </row>
        <row r="18">
          <cell r="B18" t="str">
            <v>新潟</v>
          </cell>
        </row>
        <row r="19">
          <cell r="B19" t="str">
            <v>富山</v>
          </cell>
        </row>
        <row r="20">
          <cell r="B20" t="str">
            <v>石川</v>
          </cell>
        </row>
        <row r="21">
          <cell r="B21" t="str">
            <v>福井</v>
          </cell>
        </row>
        <row r="22">
          <cell r="B22" t="str">
            <v>山梨</v>
          </cell>
        </row>
        <row r="23">
          <cell r="B23" t="str">
            <v>長野</v>
          </cell>
        </row>
        <row r="24">
          <cell r="B24" t="str">
            <v>岐阜</v>
          </cell>
        </row>
        <row r="25">
          <cell r="B25" t="str">
            <v>静岡</v>
          </cell>
        </row>
        <row r="26">
          <cell r="B26" t="str">
            <v>愛知</v>
          </cell>
        </row>
        <row r="27">
          <cell r="B27" t="str">
            <v>三重</v>
          </cell>
        </row>
        <row r="28">
          <cell r="B28" t="str">
            <v>滋賀</v>
          </cell>
        </row>
        <row r="29">
          <cell r="B29" t="str">
            <v>京都</v>
          </cell>
        </row>
        <row r="30">
          <cell r="B30" t="str">
            <v>大阪</v>
          </cell>
        </row>
        <row r="31">
          <cell r="B31" t="str">
            <v>兵庫</v>
          </cell>
        </row>
        <row r="32">
          <cell r="B32" t="str">
            <v>奈良</v>
          </cell>
        </row>
        <row r="33">
          <cell r="B33" t="str">
            <v>和歌山</v>
          </cell>
        </row>
        <row r="34">
          <cell r="B34" t="str">
            <v>鳥取</v>
          </cell>
        </row>
        <row r="35">
          <cell r="B35" t="str">
            <v>島根</v>
          </cell>
        </row>
        <row r="36">
          <cell r="B36" t="str">
            <v>岡山</v>
          </cell>
        </row>
        <row r="37">
          <cell r="B37" t="str">
            <v>広島</v>
          </cell>
        </row>
        <row r="38">
          <cell r="B38" t="str">
            <v>山口</v>
          </cell>
        </row>
        <row r="39">
          <cell r="B39" t="str">
            <v>徳島</v>
          </cell>
        </row>
        <row r="40">
          <cell r="B40" t="str">
            <v>香川</v>
          </cell>
        </row>
        <row r="41">
          <cell r="B41" t="str">
            <v>愛媛</v>
          </cell>
        </row>
        <row r="42">
          <cell r="B42" t="str">
            <v>高知</v>
          </cell>
        </row>
        <row r="43">
          <cell r="B43" t="str">
            <v>福岡</v>
          </cell>
        </row>
        <row r="44">
          <cell r="B44" t="str">
            <v>佐賀</v>
          </cell>
        </row>
        <row r="45">
          <cell r="B45" t="str">
            <v>長崎</v>
          </cell>
        </row>
        <row r="46">
          <cell r="B46" t="str">
            <v>熊本</v>
          </cell>
        </row>
        <row r="47">
          <cell r="B47" t="str">
            <v>大分</v>
          </cell>
        </row>
        <row r="48">
          <cell r="B48" t="str">
            <v>宮崎</v>
          </cell>
        </row>
        <row r="49">
          <cell r="B49" t="str">
            <v>鹿児島</v>
          </cell>
        </row>
        <row r="50">
          <cell r="B50" t="str">
            <v>沖縄</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mhlw.go.jp/content/001211035.pdf" TargetMode="External"/><Relationship Id="rId1" Type="http://schemas.openxmlformats.org/officeDocument/2006/relationships/hyperlink" Target="https://www.mhlw.go.jp/content/rousaihokenritu_r05.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kyoukaikenpo.or.jp/g7/cat330/1995-298/" TargetMode="External"/><Relationship Id="rId1" Type="http://schemas.openxmlformats.org/officeDocument/2006/relationships/hyperlink" Target="https://www.kyoukaikenpo.or.jp/g7/cat330/sb3130/r06/2402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view="pageBreakPreview" topLeftCell="A7" zoomScaleNormal="100" zoomScaleSheetLayoutView="100" workbookViewId="0">
      <selection activeCell="B27" sqref="B27"/>
    </sheetView>
  </sheetViews>
  <sheetFormatPr defaultRowHeight="13.5" x14ac:dyDescent="0.15"/>
  <cols>
    <col min="2" max="2" width="32.5" customWidth="1"/>
    <col min="4" max="4" width="4.625" customWidth="1"/>
    <col min="5" max="5" width="13" bestFit="1" customWidth="1"/>
    <col min="6" max="7" width="8.625" customWidth="1"/>
    <col min="9" max="9" width="17" bestFit="1" customWidth="1"/>
    <col min="10" max="10" width="21" customWidth="1"/>
  </cols>
  <sheetData>
    <row r="1" spans="1:10" ht="30.75" x14ac:dyDescent="0.15">
      <c r="A1" s="35" t="s">
        <v>350</v>
      </c>
    </row>
    <row r="3" spans="1:10" x14ac:dyDescent="0.15">
      <c r="A3" t="s">
        <v>449</v>
      </c>
    </row>
    <row r="5" spans="1:10" x14ac:dyDescent="0.15">
      <c r="A5" t="s">
        <v>484</v>
      </c>
    </row>
    <row r="7" spans="1:10" x14ac:dyDescent="0.15">
      <c r="A7" t="s">
        <v>448</v>
      </c>
    </row>
    <row r="9" spans="1:10" x14ac:dyDescent="0.15">
      <c r="A9" t="s">
        <v>447</v>
      </c>
    </row>
    <row r="11" spans="1:10" x14ac:dyDescent="0.15">
      <c r="B11" t="s">
        <v>477</v>
      </c>
      <c r="E11" t="s">
        <v>446</v>
      </c>
    </row>
    <row r="12" spans="1:10" x14ac:dyDescent="0.15">
      <c r="B12" s="6" t="s">
        <v>69</v>
      </c>
      <c r="C12" s="70">
        <v>0.19</v>
      </c>
      <c r="E12" s="86" t="s">
        <v>47</v>
      </c>
      <c r="F12" s="86"/>
      <c r="G12" s="86"/>
      <c r="H12" s="72">
        <f>雇用保険!B3</f>
        <v>1.15E-2</v>
      </c>
      <c r="I12" s="85"/>
      <c r="J12" s="85"/>
    </row>
    <row r="13" spans="1:10" ht="27" customHeight="1" x14ac:dyDescent="0.15">
      <c r="B13" s="6" t="s">
        <v>70</v>
      </c>
      <c r="C13" s="70">
        <v>0.19</v>
      </c>
      <c r="E13" s="6" t="s">
        <v>48</v>
      </c>
      <c r="F13" s="86" t="s">
        <v>445</v>
      </c>
      <c r="G13" s="86"/>
      <c r="H13" s="72">
        <f>健康保険!J4+健康保険!J10</f>
        <v>5.8999999999999997E-2</v>
      </c>
      <c r="I13" s="85" t="s">
        <v>470</v>
      </c>
      <c r="J13" s="85"/>
    </row>
    <row r="14" spans="1:10" ht="54" customHeight="1" x14ac:dyDescent="0.15">
      <c r="B14" s="6" t="s">
        <v>71</v>
      </c>
      <c r="C14" s="70">
        <v>0.17</v>
      </c>
      <c r="E14" s="87" t="s">
        <v>49</v>
      </c>
      <c r="F14" s="86" t="s">
        <v>444</v>
      </c>
      <c r="G14" s="86"/>
      <c r="H14" s="72">
        <f>厚生年金保険!I4/2</f>
        <v>9.1499999999999998E-2</v>
      </c>
      <c r="I14" s="85" t="s">
        <v>443</v>
      </c>
      <c r="J14" s="85"/>
    </row>
    <row r="15" spans="1:10" ht="27" customHeight="1" x14ac:dyDescent="0.15">
      <c r="B15" s="6" t="s">
        <v>72</v>
      </c>
      <c r="C15" s="70">
        <v>0.19</v>
      </c>
      <c r="E15" s="87"/>
      <c r="F15" s="86" t="s">
        <v>441</v>
      </c>
      <c r="G15" s="86"/>
      <c r="H15" s="72">
        <f>厚生年金保険!I7</f>
        <v>3.5999999999999999E-3</v>
      </c>
      <c r="I15" s="85" t="s">
        <v>440</v>
      </c>
      <c r="J15" s="85"/>
    </row>
    <row r="16" spans="1:10" x14ac:dyDescent="0.15">
      <c r="B16" s="6" t="s">
        <v>442</v>
      </c>
      <c r="C16" s="70">
        <v>0.23</v>
      </c>
      <c r="E16" s="86" t="s">
        <v>438</v>
      </c>
      <c r="F16" s="86"/>
      <c r="G16" s="86"/>
      <c r="H16" s="72">
        <f>SUM(H11:H15)</f>
        <v>0.16559999999999997</v>
      </c>
      <c r="I16" s="85"/>
      <c r="J16" s="85"/>
    </row>
    <row r="17" spans="1:10" x14ac:dyDescent="0.15">
      <c r="B17" s="6" t="s">
        <v>439</v>
      </c>
      <c r="C17" s="70">
        <v>0.23</v>
      </c>
      <c r="H17" s="3"/>
      <c r="I17" s="16"/>
      <c r="J17" s="16"/>
    </row>
    <row r="18" spans="1:10" ht="27" x14ac:dyDescent="0.15">
      <c r="B18" s="17" t="s">
        <v>437</v>
      </c>
      <c r="C18" s="70">
        <v>0.38</v>
      </c>
    </row>
    <row r="19" spans="1:10" ht="27" x14ac:dyDescent="0.15">
      <c r="B19" s="17" t="s">
        <v>436</v>
      </c>
      <c r="C19" s="70">
        <v>0.21</v>
      </c>
    </row>
    <row r="20" spans="1:10" x14ac:dyDescent="0.15">
      <c r="B20" s="6" t="s">
        <v>76</v>
      </c>
      <c r="C20" s="70">
        <v>0.23</v>
      </c>
    </row>
    <row r="22" spans="1:10" ht="28.5" x14ac:dyDescent="0.15">
      <c r="A22" s="71" t="s">
        <v>435</v>
      </c>
    </row>
    <row r="23" spans="1:10" x14ac:dyDescent="0.15">
      <c r="B23" t="s">
        <v>87</v>
      </c>
      <c r="E23" t="s">
        <v>434</v>
      </c>
    </row>
    <row r="24" spans="1:10" ht="14.25" thickBot="1" x14ac:dyDescent="0.2">
      <c r="B24" s="6" t="s">
        <v>76</v>
      </c>
      <c r="C24" s="70">
        <f>VLOOKUP(B$24,B12:C20,2,FALSE)</f>
        <v>0.23</v>
      </c>
    </row>
    <row r="25" spans="1:10" x14ac:dyDescent="0.15">
      <c r="E25" s="69"/>
      <c r="F25" s="68"/>
      <c r="G25" s="68"/>
      <c r="H25" s="68"/>
      <c r="I25" s="67"/>
    </row>
    <row r="26" spans="1:10" ht="17.25" x14ac:dyDescent="0.15">
      <c r="B26" t="s">
        <v>433</v>
      </c>
      <c r="E26" s="66">
        <f>B27*C24</f>
        <v>38387</v>
      </c>
      <c r="F26" s="1" t="s">
        <v>432</v>
      </c>
      <c r="G26" s="3">
        <f>H16</f>
        <v>0.16559999999999997</v>
      </c>
      <c r="H26" s="1" t="s">
        <v>431</v>
      </c>
      <c r="I26" s="65">
        <f>E26*G26</f>
        <v>6356.8871999999992</v>
      </c>
    </row>
    <row r="27" spans="1:10" ht="14.25" thickBot="1" x14ac:dyDescent="0.2">
      <c r="B27" s="54">
        <v>166900</v>
      </c>
      <c r="E27" s="64"/>
      <c r="F27" s="63"/>
      <c r="G27" s="63"/>
      <c r="H27" s="63"/>
      <c r="I27" s="62"/>
    </row>
    <row r="29" spans="1:10" ht="14.25" x14ac:dyDescent="0.15">
      <c r="A29" s="61" t="s">
        <v>430</v>
      </c>
    </row>
    <row r="31" spans="1:10" ht="14.25" x14ac:dyDescent="0.15">
      <c r="A31" s="61" t="s">
        <v>453</v>
      </c>
    </row>
  </sheetData>
  <mergeCells count="11">
    <mergeCell ref="E12:G12"/>
    <mergeCell ref="F13:G13"/>
    <mergeCell ref="F14:G14"/>
    <mergeCell ref="F15:G15"/>
    <mergeCell ref="E16:G16"/>
    <mergeCell ref="E14:E15"/>
    <mergeCell ref="I12:J12"/>
    <mergeCell ref="I13:J13"/>
    <mergeCell ref="I14:J14"/>
    <mergeCell ref="I15:J15"/>
    <mergeCell ref="I16:J16"/>
  </mergeCells>
  <phoneticPr fontId="1"/>
  <dataValidations count="1">
    <dataValidation type="list" allowBlank="1" showInputMessage="1" showErrorMessage="1" sqref="B24" xr:uid="{00000000-0002-0000-0000-000000000000}">
      <formula1>$B$12:$B$20</formula1>
    </dataValidation>
  </dataValidations>
  <pageMargins left="0.7" right="0.7" top="0.75" bottom="0.75" header="0.3" footer="0.3"/>
  <pageSetup paperSize="9" scale="95" orientation="landscape"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
  <sheetViews>
    <sheetView workbookViewId="0">
      <selection activeCell="G7" sqref="G7"/>
    </sheetView>
  </sheetViews>
  <sheetFormatPr defaultRowHeight="13.5" x14ac:dyDescent="0.15"/>
  <cols>
    <col min="2" max="2" width="3.375" style="1" bestFit="1" customWidth="1"/>
    <col min="4" max="4" width="5.25" bestFit="1" customWidth="1"/>
    <col min="7" max="7" width="21.25" bestFit="1" customWidth="1"/>
    <col min="8" max="8" width="12.125" bestFit="1" customWidth="1"/>
  </cols>
  <sheetData>
    <row r="1" spans="1:10" x14ac:dyDescent="0.15">
      <c r="A1" t="s">
        <v>474</v>
      </c>
    </row>
    <row r="3" spans="1:10" x14ac:dyDescent="0.15">
      <c r="A3" s="130" t="s">
        <v>50</v>
      </c>
      <c r="B3" s="131"/>
      <c r="C3" s="131"/>
      <c r="D3" s="87" t="s">
        <v>52</v>
      </c>
      <c r="E3" s="87"/>
      <c r="I3" s="11" t="s">
        <v>60</v>
      </c>
      <c r="J3" s="11" t="s">
        <v>61</v>
      </c>
    </row>
    <row r="4" spans="1:10" x14ac:dyDescent="0.15">
      <c r="A4" s="4" t="s">
        <v>55</v>
      </c>
      <c r="B4" s="5" t="s">
        <v>53</v>
      </c>
      <c r="C4" s="5" t="s">
        <v>54</v>
      </c>
      <c r="D4" s="6" t="s">
        <v>51</v>
      </c>
      <c r="E4" s="6" t="s">
        <v>46</v>
      </c>
      <c r="G4" t="s">
        <v>56</v>
      </c>
      <c r="H4" s="6" t="s">
        <v>57</v>
      </c>
      <c r="I4" s="12">
        <v>0.183</v>
      </c>
      <c r="J4" s="13">
        <f>ROUND(I4/2,4)</f>
        <v>9.1499999999999998E-2</v>
      </c>
    </row>
    <row r="5" spans="1:10" x14ac:dyDescent="0.15">
      <c r="A5" s="8">
        <v>0</v>
      </c>
      <c r="B5" s="9" t="s">
        <v>53</v>
      </c>
      <c r="C5" s="10">
        <v>93000</v>
      </c>
      <c r="D5" s="6">
        <v>1</v>
      </c>
      <c r="E5" s="7">
        <v>88000</v>
      </c>
      <c r="G5" s="2" t="s">
        <v>59</v>
      </c>
      <c r="H5" s="6" t="s">
        <v>58</v>
      </c>
      <c r="I5" s="12">
        <v>0.183</v>
      </c>
      <c r="J5" s="13">
        <f>ROUND(I5/2,4)</f>
        <v>9.1499999999999998E-2</v>
      </c>
    </row>
    <row r="6" spans="1:10" x14ac:dyDescent="0.15">
      <c r="A6" s="8">
        <f t="shared" ref="A6:A34" si="0">C5</f>
        <v>93000</v>
      </c>
      <c r="B6" s="9" t="s">
        <v>53</v>
      </c>
      <c r="C6" s="10">
        <v>101000</v>
      </c>
      <c r="D6" s="6">
        <v>2</v>
      </c>
      <c r="E6" s="7">
        <v>98000</v>
      </c>
    </row>
    <row r="7" spans="1:10" x14ac:dyDescent="0.15">
      <c r="A7" s="8">
        <f t="shared" si="0"/>
        <v>101000</v>
      </c>
      <c r="B7" s="9" t="s">
        <v>53</v>
      </c>
      <c r="C7" s="10">
        <v>107000</v>
      </c>
      <c r="D7" s="6">
        <v>3</v>
      </c>
      <c r="E7" s="7">
        <v>104000</v>
      </c>
      <c r="G7" t="s">
        <v>471</v>
      </c>
      <c r="I7" s="3">
        <v>3.5999999999999999E-3</v>
      </c>
    </row>
    <row r="8" spans="1:10" x14ac:dyDescent="0.15">
      <c r="A8" s="8">
        <f t="shared" si="0"/>
        <v>107000</v>
      </c>
      <c r="B8" s="9" t="s">
        <v>53</v>
      </c>
      <c r="C8" s="10">
        <v>114000</v>
      </c>
      <c r="D8" s="6">
        <v>4</v>
      </c>
      <c r="E8" s="7">
        <v>110000</v>
      </c>
    </row>
    <row r="9" spans="1:10" x14ac:dyDescent="0.15">
      <c r="A9" s="8">
        <f t="shared" si="0"/>
        <v>114000</v>
      </c>
      <c r="B9" s="9" t="s">
        <v>53</v>
      </c>
      <c r="C9" s="10">
        <v>122000</v>
      </c>
      <c r="D9" s="6">
        <v>5</v>
      </c>
      <c r="E9" s="7">
        <v>118000</v>
      </c>
      <c r="G9" t="s">
        <v>62</v>
      </c>
    </row>
    <row r="10" spans="1:10" x14ac:dyDescent="0.15">
      <c r="A10" s="8">
        <f t="shared" si="0"/>
        <v>122000</v>
      </c>
      <c r="B10" s="9" t="s">
        <v>53</v>
      </c>
      <c r="C10" s="10">
        <v>130000</v>
      </c>
      <c r="D10" s="6">
        <v>6</v>
      </c>
      <c r="E10" s="7">
        <v>126000</v>
      </c>
      <c r="G10" t="s">
        <v>472</v>
      </c>
    </row>
    <row r="11" spans="1:10" x14ac:dyDescent="0.15">
      <c r="A11" s="8">
        <f t="shared" si="0"/>
        <v>130000</v>
      </c>
      <c r="B11" s="9" t="s">
        <v>53</v>
      </c>
      <c r="C11" s="10">
        <v>138000</v>
      </c>
      <c r="D11" s="6">
        <v>7</v>
      </c>
      <c r="E11" s="7">
        <v>134000</v>
      </c>
    </row>
    <row r="12" spans="1:10" x14ac:dyDescent="0.15">
      <c r="A12" s="8">
        <f t="shared" si="0"/>
        <v>138000</v>
      </c>
      <c r="B12" s="9" t="s">
        <v>53</v>
      </c>
      <c r="C12" s="10">
        <v>146000</v>
      </c>
      <c r="D12" s="6">
        <v>8</v>
      </c>
      <c r="E12" s="7">
        <v>142000</v>
      </c>
    </row>
    <row r="13" spans="1:10" x14ac:dyDescent="0.15">
      <c r="A13" s="8">
        <f t="shared" si="0"/>
        <v>146000</v>
      </c>
      <c r="B13" s="9" t="s">
        <v>53</v>
      </c>
      <c r="C13" s="10">
        <v>155000</v>
      </c>
      <c r="D13" s="6">
        <v>9</v>
      </c>
      <c r="E13" s="7">
        <v>150000</v>
      </c>
    </row>
    <row r="14" spans="1:10" x14ac:dyDescent="0.15">
      <c r="A14" s="8">
        <f t="shared" si="0"/>
        <v>155000</v>
      </c>
      <c r="B14" s="9" t="s">
        <v>53</v>
      </c>
      <c r="C14" s="10">
        <v>165000</v>
      </c>
      <c r="D14" s="6">
        <v>10</v>
      </c>
      <c r="E14" s="7">
        <v>160000</v>
      </c>
    </row>
    <row r="15" spans="1:10" x14ac:dyDescent="0.15">
      <c r="A15" s="8">
        <f t="shared" si="0"/>
        <v>165000</v>
      </c>
      <c r="B15" s="9" t="s">
        <v>53</v>
      </c>
      <c r="C15" s="10">
        <v>175000</v>
      </c>
      <c r="D15" s="6">
        <v>11</v>
      </c>
      <c r="E15" s="7">
        <v>170000</v>
      </c>
    </row>
    <row r="16" spans="1:10" x14ac:dyDescent="0.15">
      <c r="A16" s="8">
        <f t="shared" si="0"/>
        <v>175000</v>
      </c>
      <c r="B16" s="9" t="s">
        <v>53</v>
      </c>
      <c r="C16" s="10">
        <v>185000</v>
      </c>
      <c r="D16" s="6">
        <v>12</v>
      </c>
      <c r="E16" s="7">
        <v>180000</v>
      </c>
    </row>
    <row r="17" spans="1:5" x14ac:dyDescent="0.15">
      <c r="A17" s="8">
        <f t="shared" si="0"/>
        <v>185000</v>
      </c>
      <c r="B17" s="9" t="s">
        <v>53</v>
      </c>
      <c r="C17" s="10">
        <v>195000</v>
      </c>
      <c r="D17" s="6">
        <v>13</v>
      </c>
      <c r="E17" s="7">
        <v>190000</v>
      </c>
    </row>
    <row r="18" spans="1:5" x14ac:dyDescent="0.15">
      <c r="A18" s="8">
        <f t="shared" si="0"/>
        <v>195000</v>
      </c>
      <c r="B18" s="9" t="s">
        <v>53</v>
      </c>
      <c r="C18" s="10">
        <v>210000</v>
      </c>
      <c r="D18" s="6">
        <v>14</v>
      </c>
      <c r="E18" s="7">
        <v>200000</v>
      </c>
    </row>
    <row r="19" spans="1:5" x14ac:dyDescent="0.15">
      <c r="A19" s="8">
        <f t="shared" si="0"/>
        <v>210000</v>
      </c>
      <c r="B19" s="9" t="s">
        <v>53</v>
      </c>
      <c r="C19" s="10">
        <v>230000</v>
      </c>
      <c r="D19" s="6">
        <v>15</v>
      </c>
      <c r="E19" s="7">
        <v>220000</v>
      </c>
    </row>
    <row r="20" spans="1:5" x14ac:dyDescent="0.15">
      <c r="A20" s="8">
        <f t="shared" si="0"/>
        <v>230000</v>
      </c>
      <c r="B20" s="9" t="s">
        <v>53</v>
      </c>
      <c r="C20" s="10">
        <v>250000</v>
      </c>
      <c r="D20" s="6">
        <v>16</v>
      </c>
      <c r="E20" s="7">
        <v>240000</v>
      </c>
    </row>
    <row r="21" spans="1:5" x14ac:dyDescent="0.15">
      <c r="A21" s="8">
        <f t="shared" si="0"/>
        <v>250000</v>
      </c>
      <c r="B21" s="9" t="s">
        <v>53</v>
      </c>
      <c r="C21" s="10">
        <v>270000</v>
      </c>
      <c r="D21" s="6">
        <v>17</v>
      </c>
      <c r="E21" s="7">
        <v>260000</v>
      </c>
    </row>
    <row r="22" spans="1:5" x14ac:dyDescent="0.15">
      <c r="A22" s="8">
        <f t="shared" si="0"/>
        <v>270000</v>
      </c>
      <c r="B22" s="9" t="s">
        <v>53</v>
      </c>
      <c r="C22" s="10">
        <v>290000</v>
      </c>
      <c r="D22" s="6">
        <v>18</v>
      </c>
      <c r="E22" s="7">
        <v>280000</v>
      </c>
    </row>
    <row r="23" spans="1:5" x14ac:dyDescent="0.15">
      <c r="A23" s="8">
        <f t="shared" si="0"/>
        <v>290000</v>
      </c>
      <c r="B23" s="9" t="s">
        <v>53</v>
      </c>
      <c r="C23" s="10">
        <v>310000</v>
      </c>
      <c r="D23" s="6">
        <v>19</v>
      </c>
      <c r="E23" s="7">
        <v>300000</v>
      </c>
    </row>
    <row r="24" spans="1:5" x14ac:dyDescent="0.15">
      <c r="A24" s="8">
        <f t="shared" si="0"/>
        <v>310000</v>
      </c>
      <c r="B24" s="9" t="s">
        <v>53</v>
      </c>
      <c r="C24" s="10">
        <v>330000</v>
      </c>
      <c r="D24" s="6">
        <v>20</v>
      </c>
      <c r="E24" s="7">
        <v>320000</v>
      </c>
    </row>
    <row r="25" spans="1:5" x14ac:dyDescent="0.15">
      <c r="A25" s="8">
        <f t="shared" si="0"/>
        <v>330000</v>
      </c>
      <c r="B25" s="9" t="s">
        <v>53</v>
      </c>
      <c r="C25" s="10">
        <v>350000</v>
      </c>
      <c r="D25" s="6">
        <v>21</v>
      </c>
      <c r="E25" s="7">
        <v>340000</v>
      </c>
    </row>
    <row r="26" spans="1:5" x14ac:dyDescent="0.15">
      <c r="A26" s="8">
        <f t="shared" si="0"/>
        <v>350000</v>
      </c>
      <c r="B26" s="9" t="s">
        <v>53</v>
      </c>
      <c r="C26" s="10">
        <v>370000</v>
      </c>
      <c r="D26" s="6">
        <v>22</v>
      </c>
      <c r="E26" s="7">
        <v>360000</v>
      </c>
    </row>
    <row r="27" spans="1:5" x14ac:dyDescent="0.15">
      <c r="A27" s="8">
        <f t="shared" si="0"/>
        <v>370000</v>
      </c>
      <c r="B27" s="9" t="s">
        <v>53</v>
      </c>
      <c r="C27" s="10">
        <v>395000</v>
      </c>
      <c r="D27" s="6">
        <v>23</v>
      </c>
      <c r="E27" s="7">
        <v>380000</v>
      </c>
    </row>
    <row r="28" spans="1:5" x14ac:dyDescent="0.15">
      <c r="A28" s="8">
        <f t="shared" si="0"/>
        <v>395000</v>
      </c>
      <c r="B28" s="9" t="s">
        <v>53</v>
      </c>
      <c r="C28" s="10">
        <v>425000</v>
      </c>
      <c r="D28" s="6">
        <v>24</v>
      </c>
      <c r="E28" s="7">
        <v>410000</v>
      </c>
    </row>
    <row r="29" spans="1:5" x14ac:dyDescent="0.15">
      <c r="A29" s="8">
        <f t="shared" si="0"/>
        <v>425000</v>
      </c>
      <c r="B29" s="9" t="s">
        <v>53</v>
      </c>
      <c r="C29" s="10">
        <v>455000</v>
      </c>
      <c r="D29" s="6">
        <v>25</v>
      </c>
      <c r="E29" s="7">
        <v>440000</v>
      </c>
    </row>
    <row r="30" spans="1:5" x14ac:dyDescent="0.15">
      <c r="A30" s="8">
        <f t="shared" si="0"/>
        <v>455000</v>
      </c>
      <c r="B30" s="9" t="s">
        <v>53</v>
      </c>
      <c r="C30" s="10">
        <v>485000</v>
      </c>
      <c r="D30" s="6">
        <v>26</v>
      </c>
      <c r="E30" s="7">
        <v>470000</v>
      </c>
    </row>
    <row r="31" spans="1:5" x14ac:dyDescent="0.15">
      <c r="A31" s="8">
        <f t="shared" si="0"/>
        <v>485000</v>
      </c>
      <c r="B31" s="9" t="s">
        <v>53</v>
      </c>
      <c r="C31" s="10">
        <v>515000</v>
      </c>
      <c r="D31" s="6">
        <v>27</v>
      </c>
      <c r="E31" s="7">
        <v>500000</v>
      </c>
    </row>
    <row r="32" spans="1:5" x14ac:dyDescent="0.15">
      <c r="A32" s="8">
        <f t="shared" si="0"/>
        <v>515000</v>
      </c>
      <c r="B32" s="9" t="s">
        <v>53</v>
      </c>
      <c r="C32" s="10">
        <v>545000</v>
      </c>
      <c r="D32" s="6">
        <v>28</v>
      </c>
      <c r="E32" s="7">
        <v>530000</v>
      </c>
    </row>
    <row r="33" spans="1:5" x14ac:dyDescent="0.15">
      <c r="A33" s="8">
        <f t="shared" si="0"/>
        <v>545000</v>
      </c>
      <c r="B33" s="9" t="s">
        <v>53</v>
      </c>
      <c r="C33" s="10">
        <v>575000</v>
      </c>
      <c r="D33" s="6">
        <v>29</v>
      </c>
      <c r="E33" s="7">
        <v>560000</v>
      </c>
    </row>
    <row r="34" spans="1:5" x14ac:dyDescent="0.15">
      <c r="A34" s="8">
        <f t="shared" si="0"/>
        <v>575000</v>
      </c>
      <c r="B34" s="9" t="s">
        <v>53</v>
      </c>
      <c r="C34" s="10">
        <v>605000</v>
      </c>
      <c r="D34" s="6">
        <v>30</v>
      </c>
      <c r="E34" s="7">
        <v>590000</v>
      </c>
    </row>
    <row r="35" spans="1:5" x14ac:dyDescent="0.15">
      <c r="A35" s="8">
        <f t="shared" ref="A35" si="1">C34</f>
        <v>605000</v>
      </c>
      <c r="B35" s="9" t="s">
        <v>53</v>
      </c>
      <c r="C35" s="10"/>
      <c r="D35" s="6">
        <v>31</v>
      </c>
      <c r="E35" s="7">
        <v>620000</v>
      </c>
    </row>
  </sheetData>
  <mergeCells count="2">
    <mergeCell ref="D3:E3"/>
    <mergeCell ref="A3:C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8"/>
  <sheetViews>
    <sheetView view="pageBreakPreview" zoomScale="90" zoomScaleNormal="100" zoomScaleSheetLayoutView="90" workbookViewId="0">
      <selection activeCell="S7" sqref="S7:S8"/>
    </sheetView>
  </sheetViews>
  <sheetFormatPr defaultRowHeight="13.5" x14ac:dyDescent="0.15"/>
  <cols>
    <col min="1" max="1" width="12.75" bestFit="1" customWidth="1"/>
    <col min="2" max="2" width="5.25" style="1" bestFit="1" customWidth="1"/>
    <col min="3" max="3" width="12.25" style="33" bestFit="1" customWidth="1"/>
    <col min="4" max="6" width="18" style="27" customWidth="1"/>
    <col min="7" max="7" width="5.125" customWidth="1"/>
    <col min="8" max="8" width="3.5" style="1" bestFit="1" customWidth="1"/>
    <col min="9" max="9" width="5.25" style="1" bestFit="1" customWidth="1"/>
    <col min="10" max="10" width="7.5" customWidth="1"/>
    <col min="11" max="11" width="5.25" style="1" bestFit="1" customWidth="1"/>
    <col min="12" max="13" width="7.5" customWidth="1"/>
    <col min="14" max="14" width="5.25" style="1" bestFit="1" customWidth="1"/>
    <col min="15" max="15" width="7.5" bestFit="1" customWidth="1"/>
    <col min="16" max="16" width="7.5" customWidth="1"/>
    <col min="17" max="17" width="13.5" customWidth="1"/>
    <col min="19" max="19" width="11" customWidth="1"/>
    <col min="20" max="20" width="9.625" customWidth="1"/>
    <col min="21" max="21" width="9.625" bestFit="1" customWidth="1"/>
    <col min="22" max="22" width="9.625" customWidth="1"/>
    <col min="23" max="23" width="8.5" customWidth="1"/>
    <col min="24" max="24" width="8.5" bestFit="1" customWidth="1"/>
    <col min="26" max="27" width="12.25" bestFit="1" customWidth="1"/>
  </cols>
  <sheetData>
    <row r="1" spans="1:27" ht="30.75" x14ac:dyDescent="0.15">
      <c r="A1" s="35" t="s">
        <v>350</v>
      </c>
    </row>
    <row r="3" spans="1:27" ht="27" customHeight="1" x14ac:dyDescent="0.15">
      <c r="A3" s="106" t="s">
        <v>281</v>
      </c>
      <c r="B3" s="90" t="s">
        <v>78</v>
      </c>
      <c r="C3" s="106" t="s">
        <v>351</v>
      </c>
      <c r="D3" s="107" t="s">
        <v>278</v>
      </c>
      <c r="E3" s="108"/>
      <c r="F3" s="109"/>
      <c r="G3" s="110" t="s">
        <v>381</v>
      </c>
      <c r="H3" s="111"/>
      <c r="I3" s="90" t="s">
        <v>47</v>
      </c>
      <c r="J3" s="90"/>
      <c r="K3" s="90" t="s">
        <v>48</v>
      </c>
      <c r="L3" s="90"/>
      <c r="M3" s="90"/>
      <c r="N3" s="90" t="s">
        <v>49</v>
      </c>
      <c r="O3" s="90"/>
      <c r="P3" s="90"/>
      <c r="Q3" s="106" t="s">
        <v>283</v>
      </c>
      <c r="S3" s="90" t="s">
        <v>91</v>
      </c>
      <c r="T3" s="90"/>
      <c r="U3" s="90"/>
      <c r="V3" s="90"/>
      <c r="W3" s="90"/>
      <c r="X3" s="90"/>
      <c r="Y3" s="90"/>
      <c r="Z3" s="90"/>
      <c r="AA3" s="90"/>
    </row>
    <row r="4" spans="1:27" ht="24.75" x14ac:dyDescent="0.15">
      <c r="A4" s="106"/>
      <c r="B4" s="90"/>
      <c r="C4" s="91"/>
      <c r="D4" s="36" t="s">
        <v>84</v>
      </c>
      <c r="E4" s="36" t="s">
        <v>85</v>
      </c>
      <c r="F4" s="36" t="s">
        <v>376</v>
      </c>
      <c r="G4" s="112"/>
      <c r="H4" s="113"/>
      <c r="I4" s="37" t="s">
        <v>284</v>
      </c>
      <c r="J4" s="37" t="s">
        <v>79</v>
      </c>
      <c r="K4" s="37" t="s">
        <v>284</v>
      </c>
      <c r="L4" s="37" t="s">
        <v>80</v>
      </c>
      <c r="M4" s="37" t="s">
        <v>81</v>
      </c>
      <c r="N4" s="37" t="s">
        <v>284</v>
      </c>
      <c r="O4" s="37" t="s">
        <v>82</v>
      </c>
      <c r="P4" s="37" t="s">
        <v>83</v>
      </c>
      <c r="Q4" s="106"/>
      <c r="R4" s="16"/>
      <c r="S4" s="48" t="s">
        <v>282</v>
      </c>
      <c r="T4" s="49" t="s">
        <v>280</v>
      </c>
      <c r="U4" s="49" t="s">
        <v>279</v>
      </c>
      <c r="V4" s="49" t="s">
        <v>378</v>
      </c>
      <c r="W4" s="50" t="s">
        <v>45</v>
      </c>
      <c r="X4" s="50" t="s">
        <v>92</v>
      </c>
      <c r="Y4" s="50" t="s">
        <v>90</v>
      </c>
      <c r="Z4" s="50" t="s">
        <v>88</v>
      </c>
      <c r="AA4" s="50" t="s">
        <v>89</v>
      </c>
    </row>
    <row r="5" spans="1:27" ht="18.75" customHeight="1" x14ac:dyDescent="0.15">
      <c r="A5" s="94" t="s">
        <v>352</v>
      </c>
      <c r="B5" s="94">
        <v>45</v>
      </c>
      <c r="C5" s="100" t="s">
        <v>1</v>
      </c>
      <c r="D5" s="102" t="s">
        <v>349</v>
      </c>
      <c r="E5" s="102" t="s">
        <v>349</v>
      </c>
      <c r="F5" s="102" t="s">
        <v>349</v>
      </c>
      <c r="G5" s="104">
        <v>10</v>
      </c>
      <c r="H5" s="98" t="s">
        <v>377</v>
      </c>
      <c r="I5" s="94" t="s">
        <v>393</v>
      </c>
      <c r="J5" s="52">
        <f>IF(I5="","",IF(I5="なし",0,IF(I5="選択","",IF(H5="","",IF(H5="日",ROUND(G5*J6*W5,0),ROUND(G5*Y5*J6,0))))))</f>
        <v>2162</v>
      </c>
      <c r="K5" s="94" t="s">
        <v>393</v>
      </c>
      <c r="L5" s="52">
        <f>IF(K5="","",IF(K5="なし",0,IF(K5="選択","",IF(H5="","",IF(H5="日",ROUND(G5*L6*W5,0),ROUND(G5*L6*Z5,0))))))</f>
        <v>9588</v>
      </c>
      <c r="M5" s="52">
        <f>IF(K5="","",IF(K5="なし",0,IF(K5="選択","",IF(H5="","",IF(H5="日",ROUND(G5*M6*W5,0),ROUND(G5*M6*Z5,0))))))</f>
        <v>1504</v>
      </c>
      <c r="N5" s="94" t="s">
        <v>393</v>
      </c>
      <c r="O5" s="52">
        <f>IF(N5="","",IF(N5="なし",0,IF(N5="選択","",IF(H5="","",IF(H5="日",ROUND(G5*O6*W5,0),ROUND(G5*O6*AA5,0))))))</f>
        <v>17202</v>
      </c>
      <c r="P5" s="53">
        <f>IF(N5="","",IF(N5="なし",0,IF(N5="選択","",IF(H5="","",IF(H5="日",ROUND(G5*P6*W5,0),ROUND(G5*P6*AA5,0))))))</f>
        <v>677</v>
      </c>
      <c r="Q5" s="96">
        <f>IF(A5="","",J5+L5+M5+O5+P5)</f>
        <v>31133</v>
      </c>
      <c r="R5" s="16"/>
      <c r="S5" s="88">
        <f>INDEX(労務単価!C$4:BF$57,MATCH(C5,労務単価!B$4:B$57,0),MATCH(D$29,労務単価!C$3:BF$3,0))</f>
        <v>18800</v>
      </c>
      <c r="T5" s="92">
        <f>IF(D5="選択",0,IF(D5="",0,VLOOKUP(D5,有資格者!A$2:C$35,3,0)))</f>
        <v>0</v>
      </c>
      <c r="U5" s="92">
        <f>IF(E5="選択",0,IF(E5="",0,VLOOKUP(E5,有資格者!E$2:G$117,3,0)))</f>
        <v>0</v>
      </c>
      <c r="V5" s="92">
        <f>IF(F5="選択",0,IF(F5="",0,VLOOKUP(F5,有資格者!I$2:K$35,3,0)))</f>
        <v>0</v>
      </c>
      <c r="W5" s="88">
        <f>ROUND(S5*(1+T5+U5+V5),0)</f>
        <v>18800</v>
      </c>
      <c r="X5" s="88">
        <f>W5*22</f>
        <v>413600</v>
      </c>
      <c r="Y5" s="88">
        <f>X5</f>
        <v>413600</v>
      </c>
      <c r="Z5" s="88">
        <f>VLOOKUP(X5,健康保険!A$5:E$51,5,TRUE)</f>
        <v>410000</v>
      </c>
      <c r="AA5" s="88">
        <f>VLOOKUP(X5,厚生年金保険!A$5:E$34,5,TRUE)</f>
        <v>410000</v>
      </c>
    </row>
    <row r="6" spans="1:27" ht="18.75" customHeight="1" x14ac:dyDescent="0.15">
      <c r="A6" s="95"/>
      <c r="B6" s="95"/>
      <c r="C6" s="101"/>
      <c r="D6" s="103"/>
      <c r="E6" s="103"/>
      <c r="F6" s="103"/>
      <c r="G6" s="105"/>
      <c r="H6" s="99"/>
      <c r="I6" s="95"/>
      <c r="J6" s="51">
        <f>IF(I5="","",IF(I5="なし",0,IF(I5="選択","",雇用保険!B$3)))</f>
        <v>1.15E-2</v>
      </c>
      <c r="K6" s="95"/>
      <c r="L6" s="51">
        <f>IF(K5="","",IF(K5="なし",0,IF(K5="選択","",健康保険!J$4)))</f>
        <v>5.0999999999999997E-2</v>
      </c>
      <c r="M6" s="51">
        <f>IF(K5="","",IF(K5="なし",0,IF(K5="選択","",IF(B5&lt;40,0,IF(B5&gt;65,0,健康保険!J$10)))))</f>
        <v>8.0000000000000002E-3</v>
      </c>
      <c r="N6" s="95"/>
      <c r="O6" s="51">
        <f>IF(N5="","",IF(N5="なし",0,IF(N5="選択","",厚生年金保険!J$4)))</f>
        <v>9.1499999999999998E-2</v>
      </c>
      <c r="P6" s="51">
        <f>IF(N5="","",IF(N5="なし",0,IF(N5="選択","",厚生年金保険!I$7)))</f>
        <v>3.5999999999999999E-3</v>
      </c>
      <c r="Q6" s="97"/>
      <c r="S6" s="89"/>
      <c r="T6" s="93"/>
      <c r="U6" s="93"/>
      <c r="V6" s="93"/>
      <c r="W6" s="89"/>
      <c r="X6" s="89"/>
      <c r="Y6" s="89"/>
      <c r="Z6" s="89"/>
      <c r="AA6" s="89"/>
    </row>
    <row r="7" spans="1:27" ht="18.75" customHeight="1" x14ac:dyDescent="0.15">
      <c r="A7" s="94" t="s">
        <v>450</v>
      </c>
      <c r="B7" s="94">
        <v>50</v>
      </c>
      <c r="C7" s="100" t="s">
        <v>38</v>
      </c>
      <c r="D7" s="102"/>
      <c r="E7" s="102"/>
      <c r="F7" s="102"/>
      <c r="G7" s="104">
        <v>22</v>
      </c>
      <c r="H7" s="98" t="s">
        <v>377</v>
      </c>
      <c r="I7" s="94" t="s">
        <v>393</v>
      </c>
      <c r="J7" s="52">
        <f>IF(I7="","",IF(I7="なし",0,IF(I7="選択","",IF(H7="","",IF(H7="日",ROUND(G7*J8*W7,0),ROUND(G7*Y7*J8,0))))))</f>
        <v>5718</v>
      </c>
      <c r="K7" s="94" t="s">
        <v>393</v>
      </c>
      <c r="L7" s="52">
        <f>IF(K7="","",IF(K7="なし",0,IF(K7="選択","",IF(H7="","",IF(H7="日",ROUND(G7*L8*W7,0),ROUND(G7*L8*Z7,0))))))</f>
        <v>25357</v>
      </c>
      <c r="M7" s="52">
        <f>IF(K7="","",IF(K7="なし",0,IF(K7="選択","",IF(H7="","",IF(H7="日",ROUND(G7*M8*W7,0),ROUND(G7*M8*Z7,0))))))</f>
        <v>3978</v>
      </c>
      <c r="N7" s="94" t="s">
        <v>393</v>
      </c>
      <c r="O7" s="52">
        <f>IF(N7="","",IF(N7="なし",0,IF(N7="選択","",IF(H7="","",IF(H7="日",ROUND(G7*O8*W7,0),ROUND(G7*O8*AA7,0))))))</f>
        <v>45494</v>
      </c>
      <c r="P7" s="53">
        <f>IF(N7="","",IF(N7="なし",0,IF(N7="選択","",IF(H7="","",IF(H7="日",ROUND(G7*P8*W7,0),ROUND(G7*P8*AA7,0))))))</f>
        <v>1790</v>
      </c>
      <c r="Q7" s="96">
        <f t="shared" ref="Q7" si="0">IF(A7="","",J7+L7+M7+O7+P7)</f>
        <v>82337</v>
      </c>
      <c r="R7" s="16"/>
      <c r="S7" s="88">
        <f>INDEX(労務単価!C$4:BF$57,MATCH(C7,労務単価!B$4:B$57,0),MATCH(D$29,労務単価!C$3:BF$3,0))</f>
        <v>22600</v>
      </c>
      <c r="T7" s="92">
        <f>IF(D7="選択",0,IF(D7="",0,VLOOKUP(D7,有資格者!A$2:C$35,3,0)))</f>
        <v>0</v>
      </c>
      <c r="U7" s="92">
        <f>IF(E7="選択",0,IF(E7="",0,VLOOKUP(E7,有資格者!E$2:G$117,3,0)))</f>
        <v>0</v>
      </c>
      <c r="V7" s="92">
        <f>IF(F7="選択",0,IF(F7="",0,VLOOKUP(F7,有資格者!I$2:K$35,3,0)))</f>
        <v>0</v>
      </c>
      <c r="W7" s="88">
        <f>ROUND(S7*(1+T7+U7+V7),0)</f>
        <v>22600</v>
      </c>
      <c r="X7" s="88">
        <f t="shared" ref="X7" si="1">W7*22</f>
        <v>497200</v>
      </c>
      <c r="Y7" s="88">
        <f t="shared" ref="Y7" si="2">X7</f>
        <v>497200</v>
      </c>
      <c r="Z7" s="88">
        <f>VLOOKUP(X7,健康保険!A$5:E$51,5,TRUE)</f>
        <v>500000</v>
      </c>
      <c r="AA7" s="88">
        <f>VLOOKUP(X7,厚生年金保険!A$5:E$34,5,TRUE)</f>
        <v>500000</v>
      </c>
    </row>
    <row r="8" spans="1:27" ht="18.75" customHeight="1" x14ac:dyDescent="0.15">
      <c r="A8" s="95"/>
      <c r="B8" s="95"/>
      <c r="C8" s="101"/>
      <c r="D8" s="103"/>
      <c r="E8" s="103"/>
      <c r="F8" s="103"/>
      <c r="G8" s="105"/>
      <c r="H8" s="99"/>
      <c r="I8" s="95"/>
      <c r="J8" s="51">
        <f>IF(I7="","",IF(I7="なし",0,IF(I7="選択","",雇用保険!B$3)))</f>
        <v>1.15E-2</v>
      </c>
      <c r="K8" s="95"/>
      <c r="L8" s="51">
        <f>IF(K7="","",IF(K7="なし",0,IF(K7="選択","",健康保険!J$4)))</f>
        <v>5.0999999999999997E-2</v>
      </c>
      <c r="M8" s="51">
        <f>IF(K7="","",IF(K7="なし",0,IF(K7="選択","",IF(B7&lt;40,0,IF(B7&gt;65,0,健康保険!J$10)))))</f>
        <v>8.0000000000000002E-3</v>
      </c>
      <c r="N8" s="95"/>
      <c r="O8" s="51">
        <f>IF(N7="","",IF(N7="なし",0,IF(N7="選択","",厚生年金保険!J$4)))</f>
        <v>9.1499999999999998E-2</v>
      </c>
      <c r="P8" s="51">
        <f>IF(N7="","",IF(N7="なし",0,IF(N7="選択","",厚生年金保険!I$7)))</f>
        <v>3.5999999999999999E-3</v>
      </c>
      <c r="Q8" s="97"/>
      <c r="S8" s="89"/>
      <c r="T8" s="93"/>
      <c r="U8" s="93"/>
      <c r="V8" s="93"/>
      <c r="W8" s="89"/>
      <c r="X8" s="89"/>
      <c r="Y8" s="89"/>
      <c r="Z8" s="89"/>
      <c r="AA8" s="89"/>
    </row>
    <row r="9" spans="1:27" ht="18.75" customHeight="1" x14ac:dyDescent="0.15">
      <c r="A9" s="94"/>
      <c r="B9" s="94"/>
      <c r="C9" s="100"/>
      <c r="D9" s="102"/>
      <c r="E9" s="102"/>
      <c r="F9" s="102"/>
      <c r="G9" s="104"/>
      <c r="H9" s="98"/>
      <c r="I9" s="94"/>
      <c r="J9" s="52" t="str">
        <f>IF(I9="","",IF(I9="なし",0,IF(I9="選択","",IF(H9="","",IF(H9="日",ROUND(G9*J10*W9,0),ROUND(G9*Y9*J10,0))))))</f>
        <v/>
      </c>
      <c r="K9" s="94"/>
      <c r="L9" s="52" t="str">
        <f>IF(K9="","",IF(K9="なし",0,IF(K9="選択","",IF(H9="","",IF(H9="日",ROUND(G9*L10*W9,0),ROUND(G9*L10*Z9,0))))))</f>
        <v/>
      </c>
      <c r="M9" s="52" t="str">
        <f>IF(K9="","",IF(K9="なし",0,IF(K9="選択","",IF(H9="","",IF(H9="日",ROUND(G9*M10*W9,0),ROUND(G9*M10*Z9,0))))))</f>
        <v/>
      </c>
      <c r="N9" s="94"/>
      <c r="O9" s="52" t="str">
        <f>IF(N9="","",IF(N9="なし",0,IF(N9="選択","",IF(H9="","",IF(H9="日",ROUND(G9*O10*W9,0),ROUND(G9*O10*AA9,0))))))</f>
        <v/>
      </c>
      <c r="P9" s="53" t="str">
        <f>IF(N9="","",IF(N9="なし",0,IF(N9="選択","",IF(H9="","",IF(H9="日",ROUND(G9*P10*W9,0),ROUND(G9*P10*AA9,0))))))</f>
        <v/>
      </c>
      <c r="Q9" s="96" t="str">
        <f t="shared" ref="Q9" si="3">IF(A9="","",J9+L9+M9+O9+P9)</f>
        <v/>
      </c>
      <c r="R9" s="16"/>
      <c r="S9" s="88" t="e">
        <f>INDEX(労務単価!C$4:BF$57,MATCH(C9,労務単価!B$4:B$57,0),MATCH(D$29,労務単価!C$3:BF$3,0))</f>
        <v>#N/A</v>
      </c>
      <c r="T9" s="92">
        <f>IF(D9="選択",0,IF(D9="",0,VLOOKUP(D9,有資格者!A$2:C$35,3,0)))</f>
        <v>0</v>
      </c>
      <c r="U9" s="92">
        <f>IF(E9="選択",0,IF(E9="",0,VLOOKUP(E9,有資格者!E$2:G$117,3,0)))</f>
        <v>0</v>
      </c>
      <c r="V9" s="92">
        <f>IF(F9="選択",0,IF(F9="",0,VLOOKUP(F9,有資格者!I$2:K$35,3,0)))</f>
        <v>0</v>
      </c>
      <c r="W9" s="88" t="e">
        <f t="shared" ref="W9" si="4">ROUND(S9*(1+T9+U9+V9),0)</f>
        <v>#N/A</v>
      </c>
      <c r="X9" s="88" t="e">
        <f t="shared" ref="X9" si="5">W9*22</f>
        <v>#N/A</v>
      </c>
      <c r="Y9" s="88" t="e">
        <f t="shared" ref="Y9" si="6">X9</f>
        <v>#N/A</v>
      </c>
      <c r="Z9" s="88" t="e">
        <f>VLOOKUP(X9,健康保険!A$5:E$51,5,TRUE)</f>
        <v>#N/A</v>
      </c>
      <c r="AA9" s="88" t="e">
        <f>VLOOKUP(X9,厚生年金保険!A$5:E$34,5,TRUE)</f>
        <v>#N/A</v>
      </c>
    </row>
    <row r="10" spans="1:27" ht="18.75" customHeight="1" x14ac:dyDescent="0.15">
      <c r="A10" s="95"/>
      <c r="B10" s="95"/>
      <c r="C10" s="101"/>
      <c r="D10" s="103"/>
      <c r="E10" s="103"/>
      <c r="F10" s="103"/>
      <c r="G10" s="105"/>
      <c r="H10" s="99"/>
      <c r="I10" s="95"/>
      <c r="J10" s="51" t="str">
        <f>IF(I9="","",IF(I9="なし",0,IF(I9="選択","",雇用保険!B$3)))</f>
        <v/>
      </c>
      <c r="K10" s="95"/>
      <c r="L10" s="51" t="str">
        <f>IF(K9="","",IF(K9="なし",0,IF(K9="選択","",健康保険!J$4)))</f>
        <v/>
      </c>
      <c r="M10" s="51" t="str">
        <f>IF(K9="","",IF(K9="なし",0,IF(K9="選択","",IF(B9&lt;40,0,IF(B9&gt;65,0,健康保険!J$10)))))</f>
        <v/>
      </c>
      <c r="N10" s="95"/>
      <c r="O10" s="51" t="str">
        <f>IF(N9="","",IF(N9="なし",0,IF(N9="選択","",厚生年金保険!J$4)))</f>
        <v/>
      </c>
      <c r="P10" s="51" t="str">
        <f>IF(N9="","",IF(N9="なし",0,IF(N9="選択","",厚生年金保険!I$7)))</f>
        <v/>
      </c>
      <c r="Q10" s="97"/>
      <c r="S10" s="89"/>
      <c r="T10" s="93"/>
      <c r="U10" s="93"/>
      <c r="V10" s="93"/>
      <c r="W10" s="89"/>
      <c r="X10" s="89"/>
      <c r="Y10" s="89"/>
      <c r="Z10" s="89"/>
      <c r="AA10" s="89"/>
    </row>
    <row r="11" spans="1:27" ht="18.75" customHeight="1" x14ac:dyDescent="0.15">
      <c r="A11" s="94"/>
      <c r="B11" s="94"/>
      <c r="C11" s="100"/>
      <c r="D11" s="102"/>
      <c r="E11" s="102"/>
      <c r="F11" s="102"/>
      <c r="G11" s="104"/>
      <c r="H11" s="98"/>
      <c r="I11" s="94"/>
      <c r="J11" s="52" t="str">
        <f>IF(I11="","",IF(I11="なし",0,IF(I11="選択","",IF(H11="","",IF(H11="日",ROUND(G11*J12*W11,0),ROUND(G11*Y11*J12,0))))))</f>
        <v/>
      </c>
      <c r="K11" s="94"/>
      <c r="L11" s="52" t="str">
        <f>IF(K11="","",IF(K11="なし",0,IF(K11="選択","",IF(H11="","",IF(H11="日",ROUND(G11*L12*W11,0),ROUND(G11*L12*Z11,0))))))</f>
        <v/>
      </c>
      <c r="M11" s="52" t="str">
        <f>IF(K11="","",IF(K11="なし",0,IF(K11="選択","",IF(H11="","",IF(H11="日",ROUND(G11*M12*W11,0),ROUND(G11*M12*Z11,0))))))</f>
        <v/>
      </c>
      <c r="N11" s="94"/>
      <c r="O11" s="52" t="str">
        <f>IF(N11="","",IF(N11="なし",0,IF(N11="選択","",IF(H11="","",IF(H11="日",ROUND(G11*O12*W11,0),ROUND(G11*O12*AA11,0))))))</f>
        <v/>
      </c>
      <c r="P11" s="53" t="str">
        <f>IF(N11="","",IF(N11="なし",0,IF(N11="選択","",IF(H11="","",IF(H11="日",ROUND(G11*P12*W11,0),ROUND(G11*P12*AA11,0))))))</f>
        <v/>
      </c>
      <c r="Q11" s="96" t="str">
        <f t="shared" ref="Q11" si="7">IF(A11="","",J11+L11+M11+O11+P11)</f>
        <v/>
      </c>
      <c r="R11" s="16"/>
      <c r="S11" s="88" t="e">
        <f>INDEX(労務単価!C$4:BF$57,MATCH(C11,労務単価!B$4:B$57,0),MATCH(D$29,労務単価!C$3:BF$3,0))</f>
        <v>#N/A</v>
      </c>
      <c r="T11" s="92">
        <f>IF(D11="選択",0,IF(D11="",0,VLOOKUP(D11,有資格者!A$2:C$35,3,0)))</f>
        <v>0</v>
      </c>
      <c r="U11" s="92">
        <f>IF(E11="選択",0,IF(E11="",0,VLOOKUP(E11,有資格者!E$2:G$117,3,0)))</f>
        <v>0</v>
      </c>
      <c r="V11" s="92">
        <f>IF(F11="選択",0,IF(F11="",0,VLOOKUP(F11,有資格者!I$2:K$35,3,0)))</f>
        <v>0</v>
      </c>
      <c r="W11" s="88" t="e">
        <f t="shared" ref="W11" si="8">ROUND(S11*(1+T11+U11+V11),0)</f>
        <v>#N/A</v>
      </c>
      <c r="X11" s="88" t="e">
        <f t="shared" ref="X11" si="9">W11*22</f>
        <v>#N/A</v>
      </c>
      <c r="Y11" s="88" t="e">
        <f t="shared" ref="Y11" si="10">X11</f>
        <v>#N/A</v>
      </c>
      <c r="Z11" s="88" t="e">
        <f>VLOOKUP(X11,健康保険!A$5:E$51,5,TRUE)</f>
        <v>#N/A</v>
      </c>
      <c r="AA11" s="88" t="e">
        <f>VLOOKUP(X11,厚生年金保険!A$5:E$34,5,TRUE)</f>
        <v>#N/A</v>
      </c>
    </row>
    <row r="12" spans="1:27" ht="18.75" customHeight="1" x14ac:dyDescent="0.15">
      <c r="A12" s="95"/>
      <c r="B12" s="95"/>
      <c r="C12" s="101"/>
      <c r="D12" s="103"/>
      <c r="E12" s="103"/>
      <c r="F12" s="103"/>
      <c r="G12" s="105"/>
      <c r="H12" s="99"/>
      <c r="I12" s="95"/>
      <c r="J12" s="51" t="str">
        <f>IF(I11="","",IF(I11="なし",0,IF(I11="選択","",雇用保険!B$3)))</f>
        <v/>
      </c>
      <c r="K12" s="95"/>
      <c r="L12" s="51" t="str">
        <f>IF(K11="","",IF(K11="なし",0,IF(K11="選択","",健康保険!J$4)))</f>
        <v/>
      </c>
      <c r="M12" s="51" t="str">
        <f>IF(K11="","",IF(K11="なし",0,IF(K11="選択","",IF(B11&lt;40,0,IF(B11&gt;65,0,健康保険!J$10)))))</f>
        <v/>
      </c>
      <c r="N12" s="95"/>
      <c r="O12" s="51" t="str">
        <f>IF(N11="","",IF(N11="なし",0,IF(N11="選択","",厚生年金保険!J$4)))</f>
        <v/>
      </c>
      <c r="P12" s="51" t="str">
        <f>IF(N11="","",IF(N11="なし",0,IF(N11="選択","",厚生年金保険!I$7)))</f>
        <v/>
      </c>
      <c r="Q12" s="97"/>
      <c r="S12" s="89"/>
      <c r="T12" s="93"/>
      <c r="U12" s="93"/>
      <c r="V12" s="93"/>
      <c r="W12" s="89"/>
      <c r="X12" s="89"/>
      <c r="Y12" s="89"/>
      <c r="Z12" s="89"/>
      <c r="AA12" s="89"/>
    </row>
    <row r="13" spans="1:27" ht="18.75" customHeight="1" x14ac:dyDescent="0.15">
      <c r="A13" s="94"/>
      <c r="B13" s="94"/>
      <c r="C13" s="100"/>
      <c r="D13" s="102"/>
      <c r="E13" s="102"/>
      <c r="F13" s="102"/>
      <c r="G13" s="104"/>
      <c r="H13" s="98"/>
      <c r="I13" s="94"/>
      <c r="J13" s="52" t="str">
        <f>IF(I13="","",IF(I13="なし",0,IF(I13="選択","",IF(H13="","",IF(H13="日",ROUND(G13*J14*W13,0),ROUND(G13*Y13*J14,0))))))</f>
        <v/>
      </c>
      <c r="K13" s="94"/>
      <c r="L13" s="52" t="str">
        <f>IF(K13="","",IF(K13="なし",0,IF(K13="選択","",IF(H13="","",IF(H13="日",ROUND(G13*L14*W13,0),ROUND(G13*L14*Z13,0))))))</f>
        <v/>
      </c>
      <c r="M13" s="52" t="str">
        <f>IF(K13="","",IF(K13="なし",0,IF(K13="選択","",IF(H13="","",IF(H13="日",ROUND(G13*M14*W13,0),ROUND(G13*M14*Z13,0))))))</f>
        <v/>
      </c>
      <c r="N13" s="94"/>
      <c r="O13" s="52" t="str">
        <f>IF(N13="","",IF(N13="なし",0,IF(N13="選択","",IF(H13="","",IF(H13="日",ROUND(G13*O14*W13,0),ROUND(G13*O14*AA13,0))))))</f>
        <v/>
      </c>
      <c r="P13" s="53" t="str">
        <f>IF(N13="","",IF(N13="なし",0,IF(N13="選択","",IF(H13="","",IF(H13="日",ROUND(G13*P14*W13,0),ROUND(G13*P14*AA13,0))))))</f>
        <v/>
      </c>
      <c r="Q13" s="96" t="str">
        <f t="shared" ref="Q13" si="11">IF(A13="","",J13+L13+M13+O13+P13)</f>
        <v/>
      </c>
      <c r="R13" s="16"/>
      <c r="S13" s="88" t="e">
        <f>INDEX(労務単価!C$4:BF$57,MATCH(C13,労務単価!B$4:B$57,0),MATCH(D$29,労務単価!C$3:BF$3,0))</f>
        <v>#N/A</v>
      </c>
      <c r="T13" s="92">
        <f>IF(D13="選択",0,IF(D13="",0,VLOOKUP(D13,有資格者!A$2:C$35,3,0)))</f>
        <v>0</v>
      </c>
      <c r="U13" s="92">
        <f>IF(E13="選択",0,IF(E13="",0,VLOOKUP(E13,有資格者!E$2:G$117,3,0)))</f>
        <v>0</v>
      </c>
      <c r="V13" s="92">
        <f>IF(F13="選択",0,IF(F13="",0,VLOOKUP(F13,有資格者!I$2:K$35,3,0)))</f>
        <v>0</v>
      </c>
      <c r="W13" s="88" t="e">
        <f t="shared" ref="W13" si="12">ROUND(S13*(1+T13+U13+V13),0)</f>
        <v>#N/A</v>
      </c>
      <c r="X13" s="88" t="e">
        <f t="shared" ref="X13:X25" si="13">W13*22</f>
        <v>#N/A</v>
      </c>
      <c r="Y13" s="88" t="e">
        <f t="shared" ref="Y13:Y25" si="14">X13</f>
        <v>#N/A</v>
      </c>
      <c r="Z13" s="88" t="e">
        <f>VLOOKUP(X13,健康保険!A$5:E$51,5,TRUE)</f>
        <v>#N/A</v>
      </c>
      <c r="AA13" s="88" t="e">
        <f>VLOOKUP(X13,厚生年金保険!A$5:E$34,5,TRUE)</f>
        <v>#N/A</v>
      </c>
    </row>
    <row r="14" spans="1:27" ht="18.75" customHeight="1" x14ac:dyDescent="0.15">
      <c r="A14" s="95"/>
      <c r="B14" s="95"/>
      <c r="C14" s="101"/>
      <c r="D14" s="103"/>
      <c r="E14" s="103"/>
      <c r="F14" s="103"/>
      <c r="G14" s="105"/>
      <c r="H14" s="99"/>
      <c r="I14" s="95"/>
      <c r="J14" s="51" t="str">
        <f>IF(I13="","",IF(I13="なし",0,IF(I13="選択","",雇用保険!B$3)))</f>
        <v/>
      </c>
      <c r="K14" s="95"/>
      <c r="L14" s="51" t="str">
        <f>IF(K13="","",IF(K13="なし",0,IF(K13="選択","",健康保険!J$4)))</f>
        <v/>
      </c>
      <c r="M14" s="51" t="str">
        <f>IF(K13="","",IF(K13="なし",0,IF(K13="選択","",IF(B13&lt;40,0,IF(B13&gt;65,0,健康保険!J$10)))))</f>
        <v/>
      </c>
      <c r="N14" s="95"/>
      <c r="O14" s="51" t="str">
        <f>IF(N13="","",IF(N13="なし",0,IF(N13="選択","",厚生年金保険!J$4)))</f>
        <v/>
      </c>
      <c r="P14" s="51" t="str">
        <f>IF(N13="","",IF(N13="なし",0,IF(N13="選択","",厚生年金保険!I$7)))</f>
        <v/>
      </c>
      <c r="Q14" s="97"/>
      <c r="S14" s="89"/>
      <c r="T14" s="93"/>
      <c r="U14" s="93"/>
      <c r="V14" s="93"/>
      <c r="W14" s="89"/>
      <c r="X14" s="89"/>
      <c r="Y14" s="89"/>
      <c r="Z14" s="89"/>
      <c r="AA14" s="89"/>
    </row>
    <row r="15" spans="1:27" ht="18.75" customHeight="1" x14ac:dyDescent="0.15">
      <c r="A15" s="94"/>
      <c r="B15" s="94"/>
      <c r="C15" s="100"/>
      <c r="D15" s="102"/>
      <c r="E15" s="102"/>
      <c r="F15" s="102"/>
      <c r="G15" s="104"/>
      <c r="H15" s="98"/>
      <c r="I15" s="94"/>
      <c r="J15" s="52" t="str">
        <f>IF(I15="","",IF(I15="なし",0,IF(I15="選択","",IF(H15="","",IF(H15="日",ROUND(G15*J16*W15,0),ROUND(G15*Y15*J16,0))))))</f>
        <v/>
      </c>
      <c r="K15" s="94"/>
      <c r="L15" s="52" t="str">
        <f>IF(K15="","",IF(K15="なし",0,IF(K15="選択","",IF(H15="","",IF(H15="日",ROUND(G15*L16*W15,0),ROUND(G15*L16*Z15,0))))))</f>
        <v/>
      </c>
      <c r="M15" s="52" t="str">
        <f>IF(K15="","",IF(K15="なし",0,IF(K15="選択","",IF(H15="","",IF(H15="日",ROUND(G15*M16*W15,0),ROUND(G15*M16*Z15,0))))))</f>
        <v/>
      </c>
      <c r="N15" s="94"/>
      <c r="O15" s="52" t="str">
        <f>IF(N15="","",IF(N15="なし",0,IF(N15="選択","",IF(H15="","",IF(H15="日",ROUND(G15*O16*W15,0),ROUND(G15*O16*AA15,0))))))</f>
        <v/>
      </c>
      <c r="P15" s="53" t="str">
        <f>IF(N15="","",IF(N15="なし",0,IF(N15="選択","",IF(H15="","",IF(H15="日",ROUND(G15*P16*W15,0),ROUND(G15*P16*AA15,0))))))</f>
        <v/>
      </c>
      <c r="Q15" s="96" t="str">
        <f t="shared" ref="Q15" si="15">IF(A15="","",J15+L15+M15+O15+P15)</f>
        <v/>
      </c>
      <c r="R15" s="16"/>
      <c r="S15" s="88" t="e">
        <f>INDEX(労務単価!C$4:BF$57,MATCH(C15,労務単価!B$4:B$57,0),MATCH(D$29,労務単価!C$3:BF$3,0))</f>
        <v>#N/A</v>
      </c>
      <c r="T15" s="92">
        <f>IF(D15="選択",0,IF(D15="",0,VLOOKUP(D15,有資格者!A$2:C$35,3,0)))</f>
        <v>0</v>
      </c>
      <c r="U15" s="92">
        <f>IF(E15="選択",0,IF(E15="",0,VLOOKUP(E15,有資格者!E$2:G$117,3,0)))</f>
        <v>0</v>
      </c>
      <c r="V15" s="92">
        <f>IF(F15="選択",0,IF(F15="",0,VLOOKUP(F15,有資格者!I$2:K$35,3,0)))</f>
        <v>0</v>
      </c>
      <c r="W15" s="88" t="e">
        <f t="shared" ref="W15" si="16">ROUND(S15*(1+T15+U15+V15),0)</f>
        <v>#N/A</v>
      </c>
      <c r="X15" s="88" t="e">
        <f t="shared" si="13"/>
        <v>#N/A</v>
      </c>
      <c r="Y15" s="88" t="e">
        <f t="shared" si="14"/>
        <v>#N/A</v>
      </c>
      <c r="Z15" s="88" t="e">
        <f>VLOOKUP(X15,健康保険!A$5:E$51,5,TRUE)</f>
        <v>#N/A</v>
      </c>
      <c r="AA15" s="88" t="e">
        <f>VLOOKUP(X15,厚生年金保険!A$5:E$34,5,TRUE)</f>
        <v>#N/A</v>
      </c>
    </row>
    <row r="16" spans="1:27" ht="18.75" customHeight="1" x14ac:dyDescent="0.15">
      <c r="A16" s="95"/>
      <c r="B16" s="95"/>
      <c r="C16" s="101"/>
      <c r="D16" s="103"/>
      <c r="E16" s="103"/>
      <c r="F16" s="103"/>
      <c r="G16" s="105"/>
      <c r="H16" s="99"/>
      <c r="I16" s="95"/>
      <c r="J16" s="51" t="str">
        <f>IF(I15="","",IF(I15="なし",0,IF(I15="選択","",雇用保険!B$3)))</f>
        <v/>
      </c>
      <c r="K16" s="95"/>
      <c r="L16" s="51" t="str">
        <f>IF(K15="","",IF(K15="なし",0,IF(K15="選択","",健康保険!J$4)))</f>
        <v/>
      </c>
      <c r="M16" s="51" t="str">
        <f>IF(K15="","",IF(K15="なし",0,IF(K15="選択","",IF(B15&lt;40,0,IF(B15&gt;65,0,健康保険!J$10)))))</f>
        <v/>
      </c>
      <c r="N16" s="95"/>
      <c r="O16" s="51" t="str">
        <f>IF(N15="","",IF(N15="なし",0,IF(N15="選択","",厚生年金保険!J$4)))</f>
        <v/>
      </c>
      <c r="P16" s="51" t="str">
        <f>IF(N15="","",IF(N15="なし",0,IF(N15="選択","",厚生年金保険!I$7)))</f>
        <v/>
      </c>
      <c r="Q16" s="97"/>
      <c r="S16" s="89"/>
      <c r="T16" s="93"/>
      <c r="U16" s="93"/>
      <c r="V16" s="93"/>
      <c r="W16" s="89"/>
      <c r="X16" s="89"/>
      <c r="Y16" s="89"/>
      <c r="Z16" s="89"/>
      <c r="AA16" s="89"/>
    </row>
    <row r="17" spans="1:27" ht="18.75" customHeight="1" x14ac:dyDescent="0.15">
      <c r="A17" s="94"/>
      <c r="B17" s="94"/>
      <c r="C17" s="100"/>
      <c r="D17" s="102"/>
      <c r="E17" s="102"/>
      <c r="F17" s="102"/>
      <c r="G17" s="104"/>
      <c r="H17" s="98"/>
      <c r="I17" s="94"/>
      <c r="J17" s="52" t="str">
        <f>IF(I17="","",IF(I17="なし",0,IF(I17="選択","",IF(H17="","",IF(H17="日",ROUND(G17*J18*W17,0),ROUND(G17*Y17*J18,0))))))</f>
        <v/>
      </c>
      <c r="K17" s="94"/>
      <c r="L17" s="52" t="str">
        <f>IF(K17="","",IF(K17="なし",0,IF(K17="選択","",IF(H17="","",IF(H17="日",ROUND(G17*L18*W17,0),ROUND(G17*L18*Z17,0))))))</f>
        <v/>
      </c>
      <c r="M17" s="52" t="str">
        <f>IF(K17="","",IF(K17="なし",0,IF(K17="選択","",IF(H17="","",IF(H17="日",ROUND(G17*M18*W17,0),ROUND(G17*M18*Z17,0))))))</f>
        <v/>
      </c>
      <c r="N17" s="94"/>
      <c r="O17" s="52" t="str">
        <f>IF(N17="","",IF(N17="なし",0,IF(N17="選択","",IF(H17="","",IF(H17="日",ROUND(G17*O18*W17,0),ROUND(G17*O18*AA17,0))))))</f>
        <v/>
      </c>
      <c r="P17" s="53" t="str">
        <f>IF(N17="","",IF(N17="なし",0,IF(N17="選択","",IF(H17="","",IF(H17="日",ROUND(G17*P18*W17,0),ROUND(G17*P18*AA17,0))))))</f>
        <v/>
      </c>
      <c r="Q17" s="96" t="str">
        <f t="shared" ref="Q17" si="17">IF(A17="","",J17+L17+M17+O17+P17)</f>
        <v/>
      </c>
      <c r="R17" s="16"/>
      <c r="S17" s="88" t="e">
        <f>INDEX(労務単価!C$4:BF$57,MATCH(C17,労務単価!B$4:B$57,0),MATCH(D$29,労務単価!C$3:BF$3,0))</f>
        <v>#N/A</v>
      </c>
      <c r="T17" s="92">
        <f>IF(D17="選択",0,IF(D17="",0,VLOOKUP(D17,有資格者!A$2:C$35,3,0)))</f>
        <v>0</v>
      </c>
      <c r="U17" s="92">
        <f>IF(E17="選択",0,IF(E17="",0,VLOOKUP(E17,有資格者!E$2:G$117,3,0)))</f>
        <v>0</v>
      </c>
      <c r="V17" s="92">
        <f>IF(F17="選択",0,IF(F17="",0,VLOOKUP(F17,有資格者!I$2:K$35,3,0)))</f>
        <v>0</v>
      </c>
      <c r="W17" s="88" t="e">
        <f t="shared" ref="W17" si="18">ROUND(S17*(1+T17+U17+V17),0)</f>
        <v>#N/A</v>
      </c>
      <c r="X17" s="88" t="e">
        <f t="shared" si="13"/>
        <v>#N/A</v>
      </c>
      <c r="Y17" s="88" t="e">
        <f t="shared" si="14"/>
        <v>#N/A</v>
      </c>
      <c r="Z17" s="88" t="e">
        <f>VLOOKUP(X17,健康保険!A$5:E$51,5,TRUE)</f>
        <v>#N/A</v>
      </c>
      <c r="AA17" s="88" t="e">
        <f>VLOOKUP(X17,厚生年金保険!A$5:E$34,5,TRUE)</f>
        <v>#N/A</v>
      </c>
    </row>
    <row r="18" spans="1:27" ht="18.75" customHeight="1" x14ac:dyDescent="0.15">
      <c r="A18" s="95"/>
      <c r="B18" s="95"/>
      <c r="C18" s="101"/>
      <c r="D18" s="103"/>
      <c r="E18" s="103"/>
      <c r="F18" s="103"/>
      <c r="G18" s="105"/>
      <c r="H18" s="99"/>
      <c r="I18" s="95"/>
      <c r="J18" s="51" t="str">
        <f>IF(I17="","",IF(I17="なし",0,IF(I17="選択","",雇用保険!B$3)))</f>
        <v/>
      </c>
      <c r="K18" s="95"/>
      <c r="L18" s="51" t="str">
        <f>IF(K17="","",IF(K17="なし",0,IF(K17="選択","",健康保険!J$4)))</f>
        <v/>
      </c>
      <c r="M18" s="51" t="str">
        <f>IF(K17="","",IF(K17="なし",0,IF(K17="選択","",IF(B17&lt;40,0,IF(B17&gt;65,0,健康保険!J$10)))))</f>
        <v/>
      </c>
      <c r="N18" s="95"/>
      <c r="O18" s="51" t="str">
        <f>IF(N17="","",IF(N17="なし",0,IF(N17="選択","",厚生年金保険!J$4)))</f>
        <v/>
      </c>
      <c r="P18" s="51" t="str">
        <f>IF(N17="","",IF(N17="なし",0,IF(N17="選択","",厚生年金保険!I$7)))</f>
        <v/>
      </c>
      <c r="Q18" s="97"/>
      <c r="S18" s="89"/>
      <c r="T18" s="93"/>
      <c r="U18" s="93"/>
      <c r="V18" s="93"/>
      <c r="W18" s="89"/>
      <c r="X18" s="89"/>
      <c r="Y18" s="89"/>
      <c r="Z18" s="89"/>
      <c r="AA18" s="89"/>
    </row>
    <row r="19" spans="1:27" ht="18.75" customHeight="1" x14ac:dyDescent="0.15">
      <c r="A19" s="94"/>
      <c r="B19" s="94"/>
      <c r="C19" s="100"/>
      <c r="D19" s="102"/>
      <c r="E19" s="102"/>
      <c r="F19" s="102"/>
      <c r="G19" s="104"/>
      <c r="H19" s="98"/>
      <c r="I19" s="94"/>
      <c r="J19" s="52" t="str">
        <f>IF(I19="","",IF(I19="なし",0,IF(I19="選択","",IF(H19="","",IF(H19="日",ROUND(G19*J20*W19,0),ROUND(G19*Y19*J20,0))))))</f>
        <v/>
      </c>
      <c r="K19" s="94"/>
      <c r="L19" s="52" t="str">
        <f>IF(K19="","",IF(K19="なし",0,IF(K19="選択","",IF(H19="","",IF(H19="日",ROUND(G19*L20*W19,0),ROUND(G19*L20*Z19,0))))))</f>
        <v/>
      </c>
      <c r="M19" s="52" t="str">
        <f>IF(K19="","",IF(K19="なし",0,IF(K19="選択","",IF(H19="","",IF(H19="日",ROUND(G19*M20*W19,0),ROUND(G19*M20*Z19,0))))))</f>
        <v/>
      </c>
      <c r="N19" s="94"/>
      <c r="O19" s="52" t="str">
        <f>IF(N19="","",IF(N19="なし",0,IF(N19="選択","",IF(H19="","",IF(H19="日",ROUND(G19*O20*W19,0),ROUND(G19*O20*AA19,0))))))</f>
        <v/>
      </c>
      <c r="P19" s="53" t="str">
        <f>IF(N19="","",IF(N19="なし",0,IF(N19="選択","",IF(H19="","",IF(H19="日",ROUND(G19*P20*W19,0),ROUND(G19*P20*AA19,0))))))</f>
        <v/>
      </c>
      <c r="Q19" s="96" t="str">
        <f t="shared" ref="Q19" si="19">IF(A19="","",J19+L19+M19+O19+P19)</f>
        <v/>
      </c>
      <c r="R19" s="16"/>
      <c r="S19" s="88" t="e">
        <f>INDEX(労務単価!C$4:BF$57,MATCH(C19,労務単価!B$4:B$57,0),MATCH(D$29,労務単価!C$3:BF$3,0))</f>
        <v>#N/A</v>
      </c>
      <c r="T19" s="92">
        <f>IF(D19="選択",0,IF(D19="",0,VLOOKUP(D19,有資格者!A$2:C$35,3,0)))</f>
        <v>0</v>
      </c>
      <c r="U19" s="92">
        <f>IF(E19="選択",0,IF(E19="",0,VLOOKUP(E19,有資格者!E$2:G$117,3,0)))</f>
        <v>0</v>
      </c>
      <c r="V19" s="92">
        <f>IF(F19="選択",0,IF(F19="",0,VLOOKUP(F19,有資格者!I$2:K$35,3,0)))</f>
        <v>0</v>
      </c>
      <c r="W19" s="88" t="e">
        <f t="shared" ref="W19" si="20">ROUND(S19*(1+T19+U19+V19),0)</f>
        <v>#N/A</v>
      </c>
      <c r="X19" s="88" t="e">
        <f t="shared" si="13"/>
        <v>#N/A</v>
      </c>
      <c r="Y19" s="88" t="e">
        <f t="shared" si="14"/>
        <v>#N/A</v>
      </c>
      <c r="Z19" s="88" t="e">
        <f>VLOOKUP(X19,健康保険!A$5:E$51,5,TRUE)</f>
        <v>#N/A</v>
      </c>
      <c r="AA19" s="88" t="e">
        <f>VLOOKUP(X19,厚生年金保険!A$5:E$34,5,TRUE)</f>
        <v>#N/A</v>
      </c>
    </row>
    <row r="20" spans="1:27" ht="18.75" customHeight="1" x14ac:dyDescent="0.15">
      <c r="A20" s="95"/>
      <c r="B20" s="95"/>
      <c r="C20" s="101"/>
      <c r="D20" s="103"/>
      <c r="E20" s="103"/>
      <c r="F20" s="103"/>
      <c r="G20" s="105"/>
      <c r="H20" s="99"/>
      <c r="I20" s="95"/>
      <c r="J20" s="51" t="str">
        <f>IF(I19="","",IF(I19="なし",0,IF(I19="選択","",雇用保険!B$3)))</f>
        <v/>
      </c>
      <c r="K20" s="95"/>
      <c r="L20" s="51" t="str">
        <f>IF(K19="","",IF(K19="なし",0,IF(K19="選択","",健康保険!J$4)))</f>
        <v/>
      </c>
      <c r="M20" s="51" t="str">
        <f>IF(K19="","",IF(K19="なし",0,IF(K19="選択","",IF(B19&lt;40,0,IF(B19&gt;65,0,健康保険!J$10)))))</f>
        <v/>
      </c>
      <c r="N20" s="95"/>
      <c r="O20" s="51" t="str">
        <f>IF(N19="","",IF(N19="なし",0,IF(N19="選択","",厚生年金保険!J$4)))</f>
        <v/>
      </c>
      <c r="P20" s="51" t="str">
        <f>IF(N19="","",IF(N19="なし",0,IF(N19="選択","",厚生年金保険!I$7)))</f>
        <v/>
      </c>
      <c r="Q20" s="97"/>
      <c r="S20" s="89"/>
      <c r="T20" s="93"/>
      <c r="U20" s="93"/>
      <c r="V20" s="93"/>
      <c r="W20" s="89"/>
      <c r="X20" s="89"/>
      <c r="Y20" s="89"/>
      <c r="Z20" s="89"/>
      <c r="AA20" s="89"/>
    </row>
    <row r="21" spans="1:27" ht="18.75" customHeight="1" x14ac:dyDescent="0.15">
      <c r="A21" s="94"/>
      <c r="B21" s="94"/>
      <c r="C21" s="100"/>
      <c r="D21" s="102"/>
      <c r="E21" s="102"/>
      <c r="F21" s="102"/>
      <c r="G21" s="104"/>
      <c r="H21" s="98"/>
      <c r="I21" s="94"/>
      <c r="J21" s="52" t="str">
        <f>IF(I21="","",IF(I21="なし",0,IF(I21="選択","",IF(H21="","",IF(H21="日",ROUND(G21*J22*W21,0),ROUND(G21*Y21*J22,0))))))</f>
        <v/>
      </c>
      <c r="K21" s="94"/>
      <c r="L21" s="52" t="str">
        <f>IF(K21="","",IF(K21="なし",0,IF(K21="選択","",IF(H21="","",IF(H21="日",ROUND(G21*L22*W21,0),ROUND(G21*L22*Z21,0))))))</f>
        <v/>
      </c>
      <c r="M21" s="52" t="str">
        <f>IF(K21="","",IF(K21="なし",0,IF(K21="選択","",IF(H21="","",IF(H21="日",ROUND(G21*M22*W21,0),ROUND(G21*M22*Z21,0))))))</f>
        <v/>
      </c>
      <c r="N21" s="94"/>
      <c r="O21" s="52" t="str">
        <f>IF(N21="","",IF(N21="なし",0,IF(N21="選択","",IF(H21="","",IF(H21="日",ROUND(G21*O22*W21,0),ROUND(G21*O22*AA21,0))))))</f>
        <v/>
      </c>
      <c r="P21" s="53" t="str">
        <f>IF(N21="","",IF(N21="なし",0,IF(N21="選択","",IF(H21="","",IF(H21="日",ROUND(G21*P22*W21,0),ROUND(G21*P22*AA21,0))))))</f>
        <v/>
      </c>
      <c r="Q21" s="96" t="str">
        <f t="shared" ref="Q21" si="21">IF(A21="","",J21+L21+M21+O21+P21)</f>
        <v/>
      </c>
      <c r="R21" s="16"/>
      <c r="S21" s="88" t="e">
        <f>INDEX(労務単価!C$4:BF$57,MATCH(C21,労務単価!B$4:B$57,0),MATCH(D$29,労務単価!C$3:BF$3,0))</f>
        <v>#N/A</v>
      </c>
      <c r="T21" s="92">
        <f>IF(D21="選択",0,IF(D21="",0,VLOOKUP(D21,有資格者!A$2:C$35,3,0)))</f>
        <v>0</v>
      </c>
      <c r="U21" s="92">
        <f>IF(E21="選択",0,IF(E21="",0,VLOOKUP(E21,有資格者!E$2:G$117,3,0)))</f>
        <v>0</v>
      </c>
      <c r="V21" s="92">
        <f>IF(F21="選択",0,IF(F21="",0,VLOOKUP(F21,有資格者!I$2:K$35,3,0)))</f>
        <v>0</v>
      </c>
      <c r="W21" s="88" t="e">
        <f t="shared" ref="W21" si="22">ROUND(S21*(1+T21+U21+V21),0)</f>
        <v>#N/A</v>
      </c>
      <c r="X21" s="88" t="e">
        <f t="shared" si="13"/>
        <v>#N/A</v>
      </c>
      <c r="Y21" s="88" t="e">
        <f t="shared" si="14"/>
        <v>#N/A</v>
      </c>
      <c r="Z21" s="88" t="e">
        <f>VLOOKUP(X21,健康保険!A$5:E$51,5,TRUE)</f>
        <v>#N/A</v>
      </c>
      <c r="AA21" s="88" t="e">
        <f>VLOOKUP(X21,厚生年金保険!A$5:E$34,5,TRUE)</f>
        <v>#N/A</v>
      </c>
    </row>
    <row r="22" spans="1:27" ht="18.75" customHeight="1" x14ac:dyDescent="0.15">
      <c r="A22" s="95"/>
      <c r="B22" s="95"/>
      <c r="C22" s="101"/>
      <c r="D22" s="103"/>
      <c r="E22" s="103"/>
      <c r="F22" s="103"/>
      <c r="G22" s="105"/>
      <c r="H22" s="99"/>
      <c r="I22" s="95"/>
      <c r="J22" s="51" t="str">
        <f>IF(I21="","",IF(I21="なし",0,IF(I21="選択","",雇用保険!B$3)))</f>
        <v/>
      </c>
      <c r="K22" s="95"/>
      <c r="L22" s="51" t="str">
        <f>IF(K21="","",IF(K21="なし",0,IF(K21="選択","",健康保険!J$4)))</f>
        <v/>
      </c>
      <c r="M22" s="51" t="str">
        <f>IF(K21="","",IF(K21="なし",0,IF(K21="選択","",IF(B21&lt;40,0,IF(B21&gt;65,0,健康保険!J$10)))))</f>
        <v/>
      </c>
      <c r="N22" s="95"/>
      <c r="O22" s="51" t="str">
        <f>IF(N21="","",IF(N21="なし",0,IF(N21="選択","",厚生年金保険!J$4)))</f>
        <v/>
      </c>
      <c r="P22" s="51" t="str">
        <f>IF(N21="","",IF(N21="なし",0,IF(N21="選択","",厚生年金保険!I$7)))</f>
        <v/>
      </c>
      <c r="Q22" s="97"/>
      <c r="S22" s="89"/>
      <c r="T22" s="93"/>
      <c r="U22" s="93"/>
      <c r="V22" s="93"/>
      <c r="W22" s="89"/>
      <c r="X22" s="89"/>
      <c r="Y22" s="89"/>
      <c r="Z22" s="89"/>
      <c r="AA22" s="89"/>
    </row>
    <row r="23" spans="1:27" ht="18.75" customHeight="1" x14ac:dyDescent="0.15">
      <c r="A23" s="94"/>
      <c r="B23" s="94"/>
      <c r="C23" s="100"/>
      <c r="D23" s="102"/>
      <c r="E23" s="102"/>
      <c r="F23" s="102"/>
      <c r="G23" s="104"/>
      <c r="H23" s="98"/>
      <c r="I23" s="94"/>
      <c r="J23" s="52" t="str">
        <f>IF(I23="","",IF(I23="なし",0,IF(I23="選択","",IF(H23="","",IF(H23="日",ROUND(G23*J24*W23,0),ROUND(G23*Y23*J24,0))))))</f>
        <v/>
      </c>
      <c r="K23" s="94"/>
      <c r="L23" s="52" t="str">
        <f>IF(K23="","",IF(K23="なし",0,IF(K23="選択","",IF(H23="","",IF(H23="日",ROUND(G23*L24*W23,0),ROUND(G23*L24*Z23,0))))))</f>
        <v/>
      </c>
      <c r="M23" s="52" t="str">
        <f>IF(K23="","",IF(K23="なし",0,IF(K23="選択","",IF(H23="","",IF(H23="日",ROUND(G23*M24*W23,0),ROUND(G23*M24*Z23,0))))))</f>
        <v/>
      </c>
      <c r="N23" s="94"/>
      <c r="O23" s="52" t="str">
        <f>IF(N23="","",IF(N23="なし",0,IF(N23="選択","",IF(H23="","",IF(H23="日",ROUND(G23*O24*W23,0),ROUND(G23*O24*AA23,0))))))</f>
        <v/>
      </c>
      <c r="P23" s="53" t="str">
        <f>IF(N23="","",IF(N23="なし",0,IF(N23="選択","",IF(H23="","",IF(H23="日",ROUND(G23*P24*W23,0),ROUND(G23*P24*AA23,0))))))</f>
        <v/>
      </c>
      <c r="Q23" s="96" t="str">
        <f t="shared" ref="Q23" si="23">IF(A23="","",J23+L23+M23+O23+P23)</f>
        <v/>
      </c>
      <c r="R23" s="16"/>
      <c r="S23" s="88" t="e">
        <f>INDEX(労務単価!C$4:BF$57,MATCH(C23,労務単価!B$4:B$57,0),MATCH(D$29,労務単価!C$3:BF$3,0))</f>
        <v>#N/A</v>
      </c>
      <c r="T23" s="92">
        <f>IF(D23="選択",0,IF(D23="",0,VLOOKUP(D23,有資格者!A$2:C$35,3,0)))</f>
        <v>0</v>
      </c>
      <c r="U23" s="92">
        <f>IF(E23="選択",0,IF(E23="",0,VLOOKUP(E23,有資格者!E$2:G$117,3,0)))</f>
        <v>0</v>
      </c>
      <c r="V23" s="92">
        <f>IF(F23="選択",0,IF(F23="",0,VLOOKUP(F23,有資格者!I$2:K$35,3,0)))</f>
        <v>0</v>
      </c>
      <c r="W23" s="88" t="e">
        <f t="shared" ref="W23" si="24">ROUND(S23*(1+T23+U23+V23),0)</f>
        <v>#N/A</v>
      </c>
      <c r="X23" s="88" t="e">
        <f t="shared" si="13"/>
        <v>#N/A</v>
      </c>
      <c r="Y23" s="88" t="e">
        <f t="shared" si="14"/>
        <v>#N/A</v>
      </c>
      <c r="Z23" s="88" t="e">
        <f>VLOOKUP(X23,健康保険!A$5:E$51,5,TRUE)</f>
        <v>#N/A</v>
      </c>
      <c r="AA23" s="88" t="e">
        <f>VLOOKUP(X23,厚生年金保険!A$5:E$34,5,TRUE)</f>
        <v>#N/A</v>
      </c>
    </row>
    <row r="24" spans="1:27" ht="18.75" customHeight="1" x14ac:dyDescent="0.15">
      <c r="A24" s="95"/>
      <c r="B24" s="95"/>
      <c r="C24" s="101"/>
      <c r="D24" s="103"/>
      <c r="E24" s="103"/>
      <c r="F24" s="103"/>
      <c r="G24" s="105"/>
      <c r="H24" s="99"/>
      <c r="I24" s="95"/>
      <c r="J24" s="51" t="str">
        <f>IF(I23="","",IF(I23="なし",0,IF(I23="選択","",雇用保険!B$3)))</f>
        <v/>
      </c>
      <c r="K24" s="95"/>
      <c r="L24" s="51" t="str">
        <f>IF(K23="","",IF(K23="なし",0,IF(K23="選択","",健康保険!J$4)))</f>
        <v/>
      </c>
      <c r="M24" s="51" t="str">
        <f>IF(K23="","",IF(K23="なし",0,IF(K23="選択","",IF(B23&lt;40,0,IF(B23&gt;65,0,健康保険!J$10)))))</f>
        <v/>
      </c>
      <c r="N24" s="95"/>
      <c r="O24" s="51" t="str">
        <f>IF(N23="","",IF(N23="なし",0,IF(N23="選択","",厚生年金保険!J$4)))</f>
        <v/>
      </c>
      <c r="P24" s="51" t="str">
        <f>IF(N23="","",IF(N23="なし",0,IF(N23="選択","",厚生年金保険!I$7)))</f>
        <v/>
      </c>
      <c r="Q24" s="97"/>
      <c r="S24" s="89"/>
      <c r="T24" s="93"/>
      <c r="U24" s="93"/>
      <c r="V24" s="93"/>
      <c r="W24" s="89"/>
      <c r="X24" s="89"/>
      <c r="Y24" s="89"/>
      <c r="Z24" s="89"/>
      <c r="AA24" s="89"/>
    </row>
    <row r="25" spans="1:27" ht="18.75" customHeight="1" x14ac:dyDescent="0.15">
      <c r="A25" s="94"/>
      <c r="B25" s="94"/>
      <c r="C25" s="100"/>
      <c r="D25" s="102"/>
      <c r="E25" s="102"/>
      <c r="F25" s="102"/>
      <c r="G25" s="104"/>
      <c r="H25" s="98"/>
      <c r="I25" s="94"/>
      <c r="J25" s="52" t="str">
        <f>IF(I25="","",IF(I25="なし",0,IF(I25="選択","",IF(H25="","",IF(H25="日",ROUND(G25*J26*W25,0),ROUND(G25*Y25*J26,0))))))</f>
        <v/>
      </c>
      <c r="K25" s="94"/>
      <c r="L25" s="52" t="str">
        <f>IF(K25="","",IF(K25="なし",0,IF(K25="選択","",IF(H25="","",IF(H25="日",ROUND(G25*L26*W25,0),ROUND(G25*L26*Z25,0))))))</f>
        <v/>
      </c>
      <c r="M25" s="52" t="str">
        <f>IF(K25="","",IF(K25="なし",0,IF(K25="選択","",IF(H25="","",IF(H25="日",ROUND(G25*M26*W25,0),ROUND(G25*M26*Z25,0))))))</f>
        <v/>
      </c>
      <c r="N25" s="94"/>
      <c r="O25" s="52" t="str">
        <f>IF(N25="","",IF(N25="なし",0,IF(N25="選択","",IF(H25="","",IF(H25="日",ROUND(G25*O26*W25,0),ROUND(G25*O26*AA25,0))))))</f>
        <v/>
      </c>
      <c r="P25" s="53" t="str">
        <f>IF(N25="","",IF(N25="なし",0,IF(N25="選択","",IF(H25="","",IF(H25="日",ROUND(G25*P26*W25,0),ROUND(G25*P26*AA25,0))))))</f>
        <v/>
      </c>
      <c r="Q25" s="96" t="str">
        <f t="shared" ref="Q25" si="25">IF(A25="","",J25+L25+M25+O25+P25)</f>
        <v/>
      </c>
      <c r="R25" s="16"/>
      <c r="S25" s="88" t="e">
        <f>INDEX(労務単価!C$4:BF$57,MATCH(C25,労務単価!B$4:B$57,0),MATCH(D$29,労務単価!C$3:BF$3,0))</f>
        <v>#N/A</v>
      </c>
      <c r="T25" s="92">
        <f>IF(D25="選択",0,IF(D25="",0,VLOOKUP(D25,有資格者!A$2:C$35,3,0)))</f>
        <v>0</v>
      </c>
      <c r="U25" s="92">
        <f>IF(E25="選択",0,IF(E25="",0,VLOOKUP(E25,有資格者!E$2:G$117,3,0)))</f>
        <v>0</v>
      </c>
      <c r="V25" s="92">
        <f>IF(F25="選択",0,IF(F25="",0,VLOOKUP(F25,有資格者!I$2:K$35,3,0)))</f>
        <v>0</v>
      </c>
      <c r="W25" s="88" t="e">
        <f t="shared" ref="W25" si="26">ROUND(S25*(1+T25+U25+V25),0)</f>
        <v>#N/A</v>
      </c>
      <c r="X25" s="88" t="e">
        <f t="shared" si="13"/>
        <v>#N/A</v>
      </c>
      <c r="Y25" s="88" t="e">
        <f t="shared" si="14"/>
        <v>#N/A</v>
      </c>
      <c r="Z25" s="88" t="e">
        <f>VLOOKUP(X25,健康保険!A$5:E$51,5,TRUE)</f>
        <v>#N/A</v>
      </c>
      <c r="AA25" s="88" t="e">
        <f>VLOOKUP(X25,厚生年金保険!A$5:E$34,5,TRUE)</f>
        <v>#N/A</v>
      </c>
    </row>
    <row r="26" spans="1:27" ht="18.75" customHeight="1" x14ac:dyDescent="0.15">
      <c r="A26" s="95"/>
      <c r="B26" s="95"/>
      <c r="C26" s="101"/>
      <c r="D26" s="103"/>
      <c r="E26" s="103"/>
      <c r="F26" s="103"/>
      <c r="G26" s="105"/>
      <c r="H26" s="99"/>
      <c r="I26" s="95"/>
      <c r="J26" s="51" t="str">
        <f>IF(I25="","",IF(I25="なし",0,IF(I25="選択","",雇用保険!B$3)))</f>
        <v/>
      </c>
      <c r="K26" s="95"/>
      <c r="L26" s="51" t="str">
        <f>IF(K25="","",IF(K25="なし",0,IF(K25="選択","",健康保険!J$4)))</f>
        <v/>
      </c>
      <c r="M26" s="51" t="str">
        <f>IF(K25="","",IF(K25="なし",0,IF(K25="選択","",IF(B25&lt;40,0,IF(B25&gt;65,0,健康保険!J$10)))))</f>
        <v/>
      </c>
      <c r="N26" s="95"/>
      <c r="O26" s="51" t="str">
        <f>IF(N25="","",IF(N25="なし",0,IF(N25="選択","",厚生年金保険!J$4)))</f>
        <v/>
      </c>
      <c r="P26" s="51" t="str">
        <f>IF(N25="","",IF(N25="なし",0,IF(N25="選択","",厚生年金保険!I$7)))</f>
        <v/>
      </c>
      <c r="Q26" s="97"/>
      <c r="S26" s="89"/>
      <c r="T26" s="93"/>
      <c r="U26" s="93"/>
      <c r="V26" s="93"/>
      <c r="W26" s="89"/>
      <c r="X26" s="89"/>
      <c r="Y26" s="89"/>
      <c r="Z26" s="89"/>
      <c r="AA26" s="89"/>
    </row>
    <row r="27" spans="1:27" ht="37.5" customHeight="1" x14ac:dyDescent="0.15">
      <c r="O27" s="90" t="s">
        <v>395</v>
      </c>
      <c r="P27" s="90"/>
      <c r="Q27" s="54">
        <f>SUM(Q7:Q26)</f>
        <v>82337</v>
      </c>
    </row>
    <row r="28" spans="1:27" ht="30" customHeight="1" x14ac:dyDescent="0.15"/>
    <row r="29" spans="1:27" ht="30" customHeight="1" x14ac:dyDescent="0.15">
      <c r="B29" s="91" t="s">
        <v>86</v>
      </c>
      <c r="C29" s="91"/>
      <c r="D29" s="34" t="s">
        <v>308</v>
      </c>
      <c r="G29" s="1"/>
      <c r="I29" s="90" t="s">
        <v>87</v>
      </c>
      <c r="J29" s="90"/>
      <c r="K29" s="87" t="s">
        <v>74</v>
      </c>
      <c r="L29" s="87"/>
      <c r="M29" s="87"/>
      <c r="N29" s="87"/>
      <c r="O29" s="87"/>
      <c r="P29" s="87"/>
    </row>
    <row r="30" spans="1:27" ht="30" customHeight="1" x14ac:dyDescent="0.15"/>
    <row r="32" spans="1:27" x14ac:dyDescent="0.15">
      <c r="A32" t="s">
        <v>451</v>
      </c>
    </row>
    <row r="34" spans="1:1" x14ac:dyDescent="0.15">
      <c r="A34" t="s">
        <v>454</v>
      </c>
    </row>
    <row r="36" spans="1:1" x14ac:dyDescent="0.15">
      <c r="A36" s="73" t="s">
        <v>455</v>
      </c>
    </row>
    <row r="38" spans="1:1" x14ac:dyDescent="0.15">
      <c r="A38" s="73" t="s">
        <v>456</v>
      </c>
    </row>
  </sheetData>
  <mergeCells count="245">
    <mergeCell ref="K3:M3"/>
    <mergeCell ref="N3:P3"/>
    <mergeCell ref="Q3:Q4"/>
    <mergeCell ref="S3:AA3"/>
    <mergeCell ref="A5:A6"/>
    <mergeCell ref="B5:B6"/>
    <mergeCell ref="C5:C6"/>
    <mergeCell ref="D5:D6"/>
    <mergeCell ref="E5:E6"/>
    <mergeCell ref="F5:F6"/>
    <mergeCell ref="A3:A4"/>
    <mergeCell ref="B3:B4"/>
    <mergeCell ref="C3:C4"/>
    <mergeCell ref="D3:F3"/>
    <mergeCell ref="G3:H4"/>
    <mergeCell ref="I3:J3"/>
    <mergeCell ref="Y5:Y6"/>
    <mergeCell ref="Z5:Z6"/>
    <mergeCell ref="AA5:AA6"/>
    <mergeCell ref="U5:U6"/>
    <mergeCell ref="V5:V6"/>
    <mergeCell ref="W5:W6"/>
    <mergeCell ref="X5:X6"/>
    <mergeCell ref="A7:A8"/>
    <mergeCell ref="B7:B8"/>
    <mergeCell ref="C7:C8"/>
    <mergeCell ref="D7:D8"/>
    <mergeCell ref="E7:E8"/>
    <mergeCell ref="F7:F8"/>
    <mergeCell ref="G7:G8"/>
    <mergeCell ref="S5:S6"/>
    <mergeCell ref="T5:T6"/>
    <mergeCell ref="G5:G6"/>
    <mergeCell ref="H5:H6"/>
    <mergeCell ref="I5:I6"/>
    <mergeCell ref="K5:K6"/>
    <mergeCell ref="N5:N6"/>
    <mergeCell ref="Q5:Q6"/>
    <mergeCell ref="Z7:Z8"/>
    <mergeCell ref="AA7:AA8"/>
    <mergeCell ref="A9:A10"/>
    <mergeCell ref="B9:B10"/>
    <mergeCell ref="C9:C10"/>
    <mergeCell ref="D9:D10"/>
    <mergeCell ref="E9:E10"/>
    <mergeCell ref="F9:F10"/>
    <mergeCell ref="G9:G10"/>
    <mergeCell ref="H9:H10"/>
    <mergeCell ref="T7:T8"/>
    <mergeCell ref="U7:U8"/>
    <mergeCell ref="V7:V8"/>
    <mergeCell ref="W7:W8"/>
    <mergeCell ref="X7:X8"/>
    <mergeCell ref="Y7:Y8"/>
    <mergeCell ref="H7:H8"/>
    <mergeCell ref="I7:I8"/>
    <mergeCell ref="K7:K8"/>
    <mergeCell ref="N7:N8"/>
    <mergeCell ref="Q7:Q8"/>
    <mergeCell ref="S7:S8"/>
    <mergeCell ref="AA9:AA10"/>
    <mergeCell ref="U9:U10"/>
    <mergeCell ref="V9:V10"/>
    <mergeCell ref="W9:W10"/>
    <mergeCell ref="X9:X10"/>
    <mergeCell ref="Y9:Y10"/>
    <mergeCell ref="Z9:Z10"/>
    <mergeCell ref="I9:I10"/>
    <mergeCell ref="K9:K10"/>
    <mergeCell ref="N9:N10"/>
    <mergeCell ref="Q9:Q10"/>
    <mergeCell ref="S9:S10"/>
    <mergeCell ref="T9:T10"/>
    <mergeCell ref="X11:X12"/>
    <mergeCell ref="Y11:Y12"/>
    <mergeCell ref="Z11:Z12"/>
    <mergeCell ref="AA11:AA12"/>
    <mergeCell ref="K11:K12"/>
    <mergeCell ref="N11:N12"/>
    <mergeCell ref="Q11:Q12"/>
    <mergeCell ref="S11:S12"/>
    <mergeCell ref="T11:T12"/>
    <mergeCell ref="U11:U12"/>
    <mergeCell ref="Q13:Q14"/>
    <mergeCell ref="A13:A14"/>
    <mergeCell ref="B13:B14"/>
    <mergeCell ref="C13:C14"/>
    <mergeCell ref="D13:D14"/>
    <mergeCell ref="E13:E14"/>
    <mergeCell ref="F13:F14"/>
    <mergeCell ref="V11:V12"/>
    <mergeCell ref="W11:W12"/>
    <mergeCell ref="A11:A12"/>
    <mergeCell ref="B11:B12"/>
    <mergeCell ref="C11:C12"/>
    <mergeCell ref="D11:D12"/>
    <mergeCell ref="E11:E12"/>
    <mergeCell ref="F11:F12"/>
    <mergeCell ref="G11:G12"/>
    <mergeCell ref="H11:H12"/>
    <mergeCell ref="I11:I12"/>
    <mergeCell ref="N15:N16"/>
    <mergeCell ref="Q15:Q16"/>
    <mergeCell ref="S15:S16"/>
    <mergeCell ref="Y13:Y14"/>
    <mergeCell ref="Z13:Z14"/>
    <mergeCell ref="AA13:AA14"/>
    <mergeCell ref="A15:A16"/>
    <mergeCell ref="B15:B16"/>
    <mergeCell ref="C15:C16"/>
    <mergeCell ref="D15:D16"/>
    <mergeCell ref="E15:E16"/>
    <mergeCell ref="F15:F16"/>
    <mergeCell ref="G15:G16"/>
    <mergeCell ref="S13:S14"/>
    <mergeCell ref="T13:T14"/>
    <mergeCell ref="U13:U14"/>
    <mergeCell ref="V13:V14"/>
    <mergeCell ref="W13:W14"/>
    <mergeCell ref="X13:X14"/>
    <mergeCell ref="G13:G14"/>
    <mergeCell ref="H13:H14"/>
    <mergeCell ref="I13:I14"/>
    <mergeCell ref="K13:K14"/>
    <mergeCell ref="N13:N14"/>
    <mergeCell ref="K17:K18"/>
    <mergeCell ref="N17:N18"/>
    <mergeCell ref="Q17:Q18"/>
    <mergeCell ref="S17:S18"/>
    <mergeCell ref="T17:T18"/>
    <mergeCell ref="Z15:Z16"/>
    <mergeCell ref="AA15:AA16"/>
    <mergeCell ref="A17:A18"/>
    <mergeCell ref="B17:B18"/>
    <mergeCell ref="C17:C18"/>
    <mergeCell ref="D17:D18"/>
    <mergeCell ref="E17:E18"/>
    <mergeCell ref="F17:F18"/>
    <mergeCell ref="G17:G18"/>
    <mergeCell ref="H17:H18"/>
    <mergeCell ref="T15:T16"/>
    <mergeCell ref="U15:U16"/>
    <mergeCell ref="V15:V16"/>
    <mergeCell ref="W15:W16"/>
    <mergeCell ref="X15:X16"/>
    <mergeCell ref="Y15:Y16"/>
    <mergeCell ref="H15:H16"/>
    <mergeCell ref="I15:I16"/>
    <mergeCell ref="K15:K16"/>
    <mergeCell ref="AA19:AA20"/>
    <mergeCell ref="K19:K20"/>
    <mergeCell ref="N19:N20"/>
    <mergeCell ref="Q19:Q20"/>
    <mergeCell ref="S19:S20"/>
    <mergeCell ref="T19:T20"/>
    <mergeCell ref="U19:U20"/>
    <mergeCell ref="AA17:AA18"/>
    <mergeCell ref="A19:A20"/>
    <mergeCell ref="B19:B20"/>
    <mergeCell ref="C19:C20"/>
    <mergeCell ref="D19:D20"/>
    <mergeCell ref="E19:E20"/>
    <mergeCell ref="F19:F20"/>
    <mergeCell ref="G19:G20"/>
    <mergeCell ref="H19:H20"/>
    <mergeCell ref="I19:I20"/>
    <mergeCell ref="U17:U18"/>
    <mergeCell ref="V17:V18"/>
    <mergeCell ref="W17:W18"/>
    <mergeCell ref="X17:X18"/>
    <mergeCell ref="Y17:Y18"/>
    <mergeCell ref="Z17:Z18"/>
    <mergeCell ref="I17:I18"/>
    <mergeCell ref="C21:C22"/>
    <mergeCell ref="D21:D22"/>
    <mergeCell ref="E21:E22"/>
    <mergeCell ref="F21:F22"/>
    <mergeCell ref="V19:V20"/>
    <mergeCell ref="W19:W20"/>
    <mergeCell ref="X19:X20"/>
    <mergeCell ref="Y19:Y20"/>
    <mergeCell ref="Z19:Z20"/>
    <mergeCell ref="Y21:Y22"/>
    <mergeCell ref="Z21:Z22"/>
    <mergeCell ref="AA21:AA22"/>
    <mergeCell ref="A23:A24"/>
    <mergeCell ref="B23:B24"/>
    <mergeCell ref="C23:C24"/>
    <mergeCell ref="D23:D24"/>
    <mergeCell ref="E23:E24"/>
    <mergeCell ref="F23:F24"/>
    <mergeCell ref="G23:G24"/>
    <mergeCell ref="S21:S22"/>
    <mergeCell ref="T21:T22"/>
    <mergeCell ref="U21:U22"/>
    <mergeCell ref="V21:V22"/>
    <mergeCell ref="W21:W22"/>
    <mergeCell ref="X21:X22"/>
    <mergeCell ref="G21:G22"/>
    <mergeCell ref="H21:H22"/>
    <mergeCell ref="I21:I22"/>
    <mergeCell ref="K21:K22"/>
    <mergeCell ref="N21:N22"/>
    <mergeCell ref="Q21:Q22"/>
    <mergeCell ref="A21:A22"/>
    <mergeCell ref="B21:B22"/>
    <mergeCell ref="Z23:Z24"/>
    <mergeCell ref="AA23:AA24"/>
    <mergeCell ref="A25:A26"/>
    <mergeCell ref="B25:B26"/>
    <mergeCell ref="C25:C26"/>
    <mergeCell ref="D25:D26"/>
    <mergeCell ref="E25:E26"/>
    <mergeCell ref="F25:F26"/>
    <mergeCell ref="G25:G26"/>
    <mergeCell ref="H25:H26"/>
    <mergeCell ref="T23:T24"/>
    <mergeCell ref="U23:U24"/>
    <mergeCell ref="V23:V24"/>
    <mergeCell ref="W23:W24"/>
    <mergeCell ref="X23:X24"/>
    <mergeCell ref="Y23:Y24"/>
    <mergeCell ref="H23:H24"/>
    <mergeCell ref="I23:I24"/>
    <mergeCell ref="K23:K24"/>
    <mergeCell ref="N23:N24"/>
    <mergeCell ref="Q23:Q24"/>
    <mergeCell ref="S23:S24"/>
    <mergeCell ref="AA25:AA26"/>
    <mergeCell ref="O27:P27"/>
    <mergeCell ref="B29:C29"/>
    <mergeCell ref="I29:J29"/>
    <mergeCell ref="K29:P29"/>
    <mergeCell ref="U25:U26"/>
    <mergeCell ref="V25:V26"/>
    <mergeCell ref="W25:W26"/>
    <mergeCell ref="X25:X26"/>
    <mergeCell ref="Y25:Y26"/>
    <mergeCell ref="Z25:Z26"/>
    <mergeCell ref="I25:I26"/>
    <mergeCell ref="K25:K26"/>
    <mergeCell ref="N25:N26"/>
    <mergeCell ref="Q25:Q26"/>
    <mergeCell ref="S25:S26"/>
    <mergeCell ref="T25:T26"/>
  </mergeCells>
  <phoneticPr fontId="1"/>
  <dataValidations count="2">
    <dataValidation type="list" allowBlank="1" showInputMessage="1" showErrorMessage="1" sqref="H5 H13 H7 H9 H11 H15 H17 H19 H23 H25 H21" xr:uid="{00000000-0002-0000-0100-000000000000}">
      <formula1>"日,月"</formula1>
    </dataValidation>
    <dataValidation type="list" allowBlank="1" showInputMessage="1" showErrorMessage="1" sqref="N9 N13 K7 I13 N11 K13 N5 I9 K21 I11 I5 K9 I7 K11 K5 N15 N17 N19 N23 N25 I15 I17 I19 I23 I25 K15 K17 K19 K23 K25 N21 I21 N7" xr:uid="{00000000-0002-0000-0100-000001000000}">
      <formula1>"あり,なし"</formula1>
    </dataValidation>
  </dataValidations>
  <pageMargins left="0.7" right="0.7" top="0.75" bottom="0.75" header="0.3" footer="0.3"/>
  <pageSetup paperSize="9" scale="81" fitToHeight="0" orientation="landscape" horizontalDpi="300" verticalDpi="300" r:id="rId1"/>
  <ignoredErrors>
    <ignoredError sqref="J6 K5 N5:P5 J8 J7 O7:P7 J10 J9 N9:P9 J12 J11 N11:P11 J14 J13 N13:P13 J16 J15 N15:P15 J18 J17 N17:P17 J20 J19 N19:P19 J22 J21 N21:P21 J24 J23 N23:P23 J26 J25 N25:P25 N8:P8 N10:P10 N12:P12 N14:P14 N16:P16 N18:P18 N20:P20 N22:P22 N24:P24 M7 M25 N26:P26 M23 M21 M19 M17 M15 M13 M11 M9 M8 M10 M12 M14 M16 M18 M20 M22 N6:P6 L7 K6 K8:L8 K10:L10 K9:L9 K12:L12 K11:L11 K14:L14 K13:L13 K16:L16 K15:L15 K18:L18 K17:L17 K20:L20 K19:L19 K22:L22 K21:L21 K24:M24 K23:L23 K26:L26 K25:L25 M6" 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有資格者!$I$2:$I$35</xm:f>
          </x14:formula1>
          <xm:sqref>F5 F21 F9 F11 F13 F15 F17 F19 F23 F25 F7</xm:sqref>
        </x14:dataValidation>
        <x14:dataValidation type="list" allowBlank="1" showInputMessage="1" showErrorMessage="1" xr:uid="{00000000-0002-0000-0100-000003000000}">
          <x14:formula1>
            <xm:f>有資格者!$E$2:$E$117</xm:f>
          </x14:formula1>
          <xm:sqref>E5 E13 E21 E9 E11 E15 E17 E19 E23 E25 E7</xm:sqref>
        </x14:dataValidation>
        <x14:dataValidation type="list" allowBlank="1" showInputMessage="1" showErrorMessage="1" xr:uid="{00000000-0002-0000-0100-000004000000}">
          <x14:formula1>
            <xm:f>有資格者!$A$2:$A$35</xm:f>
          </x14:formula1>
          <xm:sqref>D5 D13 D21 D9 D11 D15 D17 D19 D23 D25 D7</xm:sqref>
        </x14:dataValidation>
        <x14:dataValidation type="list" allowBlank="1" showInputMessage="1" showErrorMessage="1" xr:uid="{00000000-0002-0000-0100-000005000000}">
          <x14:formula1>
            <xm:f>労務単価!$B$4:$B$57</xm:f>
          </x14:formula1>
          <xm:sqref>C5 C13 C7 C9 C11 C15 C17 C19 C23 C25 C21</xm:sqref>
        </x14:dataValidation>
        <x14:dataValidation type="list" allowBlank="1" showInputMessage="1" showErrorMessage="1" xr:uid="{00000000-0002-0000-0100-000006000000}">
          <x14:formula1>
            <xm:f>雇用保険!$A$8:$A$15</xm:f>
          </x14:formula1>
          <xm:sqref>K29:P29</xm:sqref>
        </x14:dataValidation>
        <x14:dataValidation type="list" allowBlank="1" showInputMessage="1" showErrorMessage="1" xr:uid="{00000000-0002-0000-0100-000007000000}">
          <x14:formula1>
            <xm:f>労務単価!$C$3:$BF$3</xm:f>
          </x14:formula1>
          <xm:sqref>D29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workbookViewId="0">
      <selection activeCell="B5" sqref="B5"/>
    </sheetView>
  </sheetViews>
  <sheetFormatPr defaultRowHeight="13.5" x14ac:dyDescent="0.15"/>
  <cols>
    <col min="1" max="1" width="18" bestFit="1" customWidth="1"/>
  </cols>
  <sheetData>
    <row r="1" spans="1:11" ht="17.25" x14ac:dyDescent="0.15">
      <c r="A1" s="56" t="s">
        <v>452</v>
      </c>
    </row>
    <row r="2" spans="1:11" x14ac:dyDescent="0.15">
      <c r="A2" s="57"/>
      <c r="B2" s="57" t="s">
        <v>422</v>
      </c>
      <c r="C2" s="57"/>
      <c r="D2" s="57"/>
      <c r="E2" s="57"/>
      <c r="F2" s="57"/>
      <c r="G2" s="57"/>
      <c r="H2" t="s">
        <v>423</v>
      </c>
      <c r="J2" t="s">
        <v>424</v>
      </c>
    </row>
    <row r="3" spans="1:11" x14ac:dyDescent="0.15">
      <c r="A3" t="s">
        <v>407</v>
      </c>
      <c r="B3" s="1" t="s">
        <v>408</v>
      </c>
      <c r="C3" s="1" t="s">
        <v>409</v>
      </c>
      <c r="D3" s="1" t="s">
        <v>410</v>
      </c>
      <c r="E3" s="1" t="s">
        <v>411</v>
      </c>
      <c r="F3" s="1" t="s">
        <v>412</v>
      </c>
      <c r="G3" s="1" t="s">
        <v>413</v>
      </c>
      <c r="H3" s="1" t="s">
        <v>420</v>
      </c>
      <c r="I3" s="1" t="s">
        <v>421</v>
      </c>
      <c r="J3" s="1" t="s">
        <v>425</v>
      </c>
      <c r="K3" s="1" t="s">
        <v>426</v>
      </c>
    </row>
    <row r="4" spans="1:11" x14ac:dyDescent="0.15">
      <c r="B4" s="1">
        <v>1</v>
      </c>
      <c r="C4" s="1">
        <v>2</v>
      </c>
      <c r="D4" s="1">
        <v>3</v>
      </c>
      <c r="E4" s="1">
        <v>4</v>
      </c>
      <c r="F4" s="1">
        <v>5</v>
      </c>
      <c r="G4" s="1">
        <v>6</v>
      </c>
      <c r="H4" s="1">
        <v>7</v>
      </c>
      <c r="I4" s="1">
        <v>8</v>
      </c>
      <c r="J4" s="1">
        <v>9</v>
      </c>
      <c r="K4" s="1">
        <v>10</v>
      </c>
    </row>
    <row r="5" spans="1:11" x14ac:dyDescent="0.15">
      <c r="A5" t="s">
        <v>414</v>
      </c>
      <c r="B5" s="58">
        <f>3.5/1000</f>
        <v>3.5000000000000001E-3</v>
      </c>
      <c r="C5" s="58">
        <f t="shared" ref="C5" si="0">3.5/1000</f>
        <v>3.5000000000000001E-3</v>
      </c>
      <c r="D5" s="58">
        <f>4.5/1000</f>
        <v>4.4999999999999997E-3</v>
      </c>
      <c r="E5" s="58">
        <f>4.1/1000</f>
        <v>4.0999999999999995E-3</v>
      </c>
      <c r="F5" s="58">
        <f>3.7/1000</f>
        <v>3.7000000000000002E-3</v>
      </c>
      <c r="G5" s="58">
        <f>4.1/1000</f>
        <v>4.0999999999999995E-3</v>
      </c>
      <c r="H5">
        <f>4.8/1000</f>
        <v>4.7999999999999996E-3</v>
      </c>
      <c r="I5">
        <f>3.2/1000</f>
        <v>3.2000000000000002E-3</v>
      </c>
      <c r="J5">
        <f>2.9/1000</f>
        <v>2.8999999999999998E-3</v>
      </c>
      <c r="K5">
        <f>2.2/1000</f>
        <v>2.2000000000000001E-3</v>
      </c>
    </row>
    <row r="6" spans="1:11" x14ac:dyDescent="0.15">
      <c r="A6" t="s">
        <v>415</v>
      </c>
      <c r="B6" s="58">
        <f>3.3/1000</f>
        <v>3.3E-3</v>
      </c>
      <c r="C6" s="58">
        <f>3.2/1000</f>
        <v>3.2000000000000002E-3</v>
      </c>
      <c r="D6" s="58">
        <f>3.6/1000</f>
        <v>3.5999999999999999E-3</v>
      </c>
      <c r="E6" s="58">
        <f>3.8/1000</f>
        <v>3.8E-3</v>
      </c>
      <c r="F6" s="58">
        <f>2.8/1000</f>
        <v>2.8E-3</v>
      </c>
      <c r="G6" s="58">
        <f>3.6/1000</f>
        <v>3.5999999999999999E-3</v>
      </c>
      <c r="H6">
        <f>2.9/1000</f>
        <v>2.8999999999999998E-3</v>
      </c>
      <c r="I6">
        <f>3/1000</f>
        <v>3.0000000000000001E-3</v>
      </c>
      <c r="J6">
        <f>2.1/1000</f>
        <v>2.1000000000000003E-3</v>
      </c>
      <c r="K6">
        <f>1.7/1000</f>
        <v>1.6999999999999999E-3</v>
      </c>
    </row>
    <row r="7" spans="1:11" x14ac:dyDescent="0.15">
      <c r="A7" t="s">
        <v>416</v>
      </c>
      <c r="B7" s="58">
        <f>2.9/1000</f>
        <v>2.8999999999999998E-3</v>
      </c>
      <c r="C7" s="58">
        <f>2.8/1000</f>
        <v>2.8E-3</v>
      </c>
      <c r="D7" s="58">
        <f>2.8/1000</f>
        <v>2.8E-3</v>
      </c>
      <c r="E7" s="58">
        <f>3.1/1000</f>
        <v>3.0999999999999999E-3</v>
      </c>
      <c r="F7" s="58">
        <f>2.7/1000</f>
        <v>2.7000000000000001E-3</v>
      </c>
      <c r="G7" s="58">
        <f>3.1/1000</f>
        <v>3.0999999999999999E-3</v>
      </c>
      <c r="H7">
        <f>2.7/1000</f>
        <v>2.7000000000000001E-3</v>
      </c>
      <c r="I7">
        <f>2.5/1000</f>
        <v>2.5000000000000001E-3</v>
      </c>
      <c r="J7">
        <f>1.8/1000</f>
        <v>1.8E-3</v>
      </c>
      <c r="K7">
        <f>1.4/1000</f>
        <v>1.4E-3</v>
      </c>
    </row>
    <row r="8" spans="1:11" x14ac:dyDescent="0.15">
      <c r="A8" t="s">
        <v>417</v>
      </c>
      <c r="B8" s="58">
        <f>2.3/1000</f>
        <v>2.3E-3</v>
      </c>
      <c r="C8" s="58">
        <f>2.1/1000</f>
        <v>2.1000000000000003E-3</v>
      </c>
      <c r="D8" s="58">
        <f>2.1/1000</f>
        <v>2.1000000000000003E-3</v>
      </c>
      <c r="E8" s="58">
        <f>2.5/1000</f>
        <v>2.5000000000000001E-3</v>
      </c>
      <c r="F8" s="58">
        <f>1.9/1000</f>
        <v>1.9E-3</v>
      </c>
      <c r="G8" s="58">
        <f>2.3/1000</f>
        <v>2.3E-3</v>
      </c>
      <c r="H8">
        <f>2.2/1000</f>
        <v>2.2000000000000001E-3</v>
      </c>
      <c r="I8">
        <f>2.1/1000</f>
        <v>2.1000000000000003E-3</v>
      </c>
      <c r="J8">
        <f>1.4/1000</f>
        <v>1.4E-3</v>
      </c>
      <c r="K8">
        <f>1.1/1000</f>
        <v>1.1000000000000001E-3</v>
      </c>
    </row>
    <row r="9" spans="1:11" x14ac:dyDescent="0.15">
      <c r="A9" t="s">
        <v>418</v>
      </c>
      <c r="B9" s="58">
        <f>1.7/1000</f>
        <v>1.6999999999999999E-3</v>
      </c>
      <c r="C9" s="58">
        <f>1.6/1000</f>
        <v>1.6000000000000001E-3</v>
      </c>
      <c r="D9" s="58">
        <f>1.9/1000</f>
        <v>1.9E-3</v>
      </c>
      <c r="E9" s="58">
        <f>1.8/1000</f>
        <v>1.8E-3</v>
      </c>
      <c r="F9" s="58">
        <f>1.7/1000</f>
        <v>1.6999999999999999E-3</v>
      </c>
      <c r="G9" s="58">
        <f>1.8/1000</f>
        <v>1.8E-3</v>
      </c>
      <c r="H9">
        <f>2/1000</f>
        <v>2E-3</v>
      </c>
      <c r="I9">
        <f>1.8/1000</f>
        <v>1.8E-3</v>
      </c>
      <c r="J9">
        <f>1.1/1000</f>
        <v>1.1000000000000001E-3</v>
      </c>
      <c r="K9">
        <f>1.1/1000</f>
        <v>1.1000000000000001E-3</v>
      </c>
    </row>
    <row r="10" spans="1:11" x14ac:dyDescent="0.15">
      <c r="B10" s="59">
        <f>1.7/1000</f>
        <v>1.6999999999999999E-3</v>
      </c>
      <c r="C10" s="59">
        <f>1.6/1000</f>
        <v>1.6000000000000001E-3</v>
      </c>
      <c r="D10" s="59">
        <f>1.9/1000</f>
        <v>1.9E-3</v>
      </c>
      <c r="E10" s="59">
        <f>1.9/1000</f>
        <v>1.9E-3</v>
      </c>
      <c r="F10" s="59">
        <f>1.7/1000</f>
        <v>1.6999999999999999E-3</v>
      </c>
      <c r="G10" s="59">
        <f>1.8/1000</f>
        <v>1.8E-3</v>
      </c>
    </row>
    <row r="11" spans="1:11" x14ac:dyDescent="0.15">
      <c r="A11" t="s">
        <v>419</v>
      </c>
    </row>
    <row r="13" spans="1:11" x14ac:dyDescent="0.15">
      <c r="A13" t="s">
        <v>427</v>
      </c>
    </row>
    <row r="17" spans="1:11" ht="28.5" x14ac:dyDescent="0.15">
      <c r="A17" s="71" t="s">
        <v>435</v>
      </c>
    </row>
    <row r="18" spans="1:11" x14ac:dyDescent="0.15">
      <c r="A18" s="20" t="s">
        <v>457</v>
      </c>
      <c r="B18" s="117" t="s">
        <v>458</v>
      </c>
      <c r="C18" s="21" t="s">
        <v>459</v>
      </c>
      <c r="D18" s="21" t="s">
        <v>460</v>
      </c>
      <c r="E18" s="117" t="s">
        <v>458</v>
      </c>
      <c r="F18" s="118" t="s">
        <v>462</v>
      </c>
      <c r="G18" s="119">
        <v>0.5</v>
      </c>
      <c r="H18" s="114" t="s">
        <v>463</v>
      </c>
      <c r="I18" s="115" t="s">
        <v>461</v>
      </c>
      <c r="J18" s="116">
        <f>A19*C19*(G18/70%)</f>
        <v>75000.000000000015</v>
      </c>
      <c r="K18" s="116"/>
    </row>
    <row r="19" spans="1:11" x14ac:dyDescent="0.15">
      <c r="A19" s="54">
        <v>50000000</v>
      </c>
      <c r="B19" s="117"/>
      <c r="C19" s="87">
        <f>IF(A19="","",IF(A19&lt;10000000,HLOOKUP(D$18,B3:K9,3,FALSE),IF(10000000&lt;=A19&lt;50000000,HLOOKUP(D$18,B3:K9,4,FALSE),IF(50000000&lt;=A19&lt;100000000,HLOOKUP(D$18,B3:K9,5,FALSE),IF(100000000&lt;=A19&lt;500000000,HLOOKUP(D$18,B3:K9,6,FALSE),HLOOKUP(D$18,B3:K9,6,FALSE))))))</f>
        <v>2.1000000000000003E-3</v>
      </c>
      <c r="D19" s="87"/>
      <c r="E19" s="117"/>
      <c r="F19" s="118"/>
      <c r="G19" s="120"/>
      <c r="H19" s="114"/>
      <c r="I19" s="115"/>
      <c r="J19" s="116"/>
      <c r="K19" s="116"/>
    </row>
  </sheetData>
  <mergeCells count="8">
    <mergeCell ref="H18:H19"/>
    <mergeCell ref="I18:I19"/>
    <mergeCell ref="J18:K19"/>
    <mergeCell ref="B18:B19"/>
    <mergeCell ref="C19:D19"/>
    <mergeCell ref="E18:E19"/>
    <mergeCell ref="F18:F19"/>
    <mergeCell ref="G18:G19"/>
  </mergeCells>
  <phoneticPr fontId="1"/>
  <dataValidations count="1">
    <dataValidation type="list" allowBlank="1" showInputMessage="1" showErrorMessage="1" sqref="D18" xr:uid="{00000000-0002-0000-0200-000000000000}">
      <formula1>$B$3:$K$3</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3"/>
  <sheetViews>
    <sheetView workbookViewId="0">
      <selection activeCell="D26" sqref="D26"/>
    </sheetView>
  </sheetViews>
  <sheetFormatPr defaultRowHeight="13.5" x14ac:dyDescent="0.15"/>
  <cols>
    <col min="1" max="1" width="13.75" style="45" customWidth="1"/>
    <col min="2" max="2" width="20.875" style="45" customWidth="1"/>
    <col min="3" max="6" width="16.25" style="45" customWidth="1"/>
    <col min="7" max="256" width="9" style="38"/>
    <col min="257" max="257" width="13.75" style="38" customWidth="1"/>
    <col min="258" max="258" width="20.875" style="38" customWidth="1"/>
    <col min="259" max="262" width="16.25" style="38" customWidth="1"/>
    <col min="263" max="512" width="9" style="38"/>
    <col min="513" max="513" width="13.75" style="38" customWidth="1"/>
    <col min="514" max="514" width="20.875" style="38" customWidth="1"/>
    <col min="515" max="518" width="16.25" style="38" customWidth="1"/>
    <col min="519" max="768" width="9" style="38"/>
    <col min="769" max="769" width="13.75" style="38" customWidth="1"/>
    <col min="770" max="770" width="20.875" style="38" customWidth="1"/>
    <col min="771" max="774" width="16.25" style="38" customWidth="1"/>
    <col min="775" max="1024" width="9" style="38"/>
    <col min="1025" max="1025" width="13.75" style="38" customWidth="1"/>
    <col min="1026" max="1026" width="20.875" style="38" customWidth="1"/>
    <col min="1027" max="1030" width="16.25" style="38" customWidth="1"/>
    <col min="1031" max="1280" width="9" style="38"/>
    <col min="1281" max="1281" width="13.75" style="38" customWidth="1"/>
    <col min="1282" max="1282" width="20.875" style="38" customWidth="1"/>
    <col min="1283" max="1286" width="16.25" style="38" customWidth="1"/>
    <col min="1287" max="1536" width="9" style="38"/>
    <col min="1537" max="1537" width="13.75" style="38" customWidth="1"/>
    <col min="1538" max="1538" width="20.875" style="38" customWidth="1"/>
    <col min="1539" max="1542" width="16.25" style="38" customWidth="1"/>
    <col min="1543" max="1792" width="9" style="38"/>
    <col min="1793" max="1793" width="13.75" style="38" customWidth="1"/>
    <col min="1794" max="1794" width="20.875" style="38" customWidth="1"/>
    <col min="1795" max="1798" width="16.25" style="38" customWidth="1"/>
    <col min="1799" max="2048" width="9" style="38"/>
    <col min="2049" max="2049" width="13.75" style="38" customWidth="1"/>
    <col min="2050" max="2050" width="20.875" style="38" customWidth="1"/>
    <col min="2051" max="2054" width="16.25" style="38" customWidth="1"/>
    <col min="2055" max="2304" width="9" style="38"/>
    <col min="2305" max="2305" width="13.75" style="38" customWidth="1"/>
    <col min="2306" max="2306" width="20.875" style="38" customWidth="1"/>
    <col min="2307" max="2310" width="16.25" style="38" customWidth="1"/>
    <col min="2311" max="2560" width="9" style="38"/>
    <col min="2561" max="2561" width="13.75" style="38" customWidth="1"/>
    <col min="2562" max="2562" width="20.875" style="38" customWidth="1"/>
    <col min="2563" max="2566" width="16.25" style="38" customWidth="1"/>
    <col min="2567" max="2816" width="9" style="38"/>
    <col min="2817" max="2817" width="13.75" style="38" customWidth="1"/>
    <col min="2818" max="2818" width="20.875" style="38" customWidth="1"/>
    <col min="2819" max="2822" width="16.25" style="38" customWidth="1"/>
    <col min="2823" max="3072" width="9" style="38"/>
    <col min="3073" max="3073" width="13.75" style="38" customWidth="1"/>
    <col min="3074" max="3074" width="20.875" style="38" customWidth="1"/>
    <col min="3075" max="3078" width="16.25" style="38" customWidth="1"/>
    <col min="3079" max="3328" width="9" style="38"/>
    <col min="3329" max="3329" width="13.75" style="38" customWidth="1"/>
    <col min="3330" max="3330" width="20.875" style="38" customWidth="1"/>
    <col min="3331" max="3334" width="16.25" style="38" customWidth="1"/>
    <col min="3335" max="3584" width="9" style="38"/>
    <col min="3585" max="3585" width="13.75" style="38" customWidth="1"/>
    <col min="3586" max="3586" width="20.875" style="38" customWidth="1"/>
    <col min="3587" max="3590" width="16.25" style="38" customWidth="1"/>
    <col min="3591" max="3840" width="9" style="38"/>
    <col min="3841" max="3841" width="13.75" style="38" customWidth="1"/>
    <col min="3842" max="3842" width="20.875" style="38" customWidth="1"/>
    <col min="3843" max="3846" width="16.25" style="38" customWidth="1"/>
    <col min="3847" max="4096" width="9" style="38"/>
    <col min="4097" max="4097" width="13.75" style="38" customWidth="1"/>
    <col min="4098" max="4098" width="20.875" style="38" customWidth="1"/>
    <col min="4099" max="4102" width="16.25" style="38" customWidth="1"/>
    <col min="4103" max="4352" width="9" style="38"/>
    <col min="4353" max="4353" width="13.75" style="38" customWidth="1"/>
    <col min="4354" max="4354" width="20.875" style="38" customWidth="1"/>
    <col min="4355" max="4358" width="16.25" style="38" customWidth="1"/>
    <col min="4359" max="4608" width="9" style="38"/>
    <col min="4609" max="4609" width="13.75" style="38" customWidth="1"/>
    <col min="4610" max="4610" width="20.875" style="38" customWidth="1"/>
    <col min="4611" max="4614" width="16.25" style="38" customWidth="1"/>
    <col min="4615" max="4864" width="9" style="38"/>
    <col min="4865" max="4865" width="13.75" style="38" customWidth="1"/>
    <col min="4866" max="4866" width="20.875" style="38" customWidth="1"/>
    <col min="4867" max="4870" width="16.25" style="38" customWidth="1"/>
    <col min="4871" max="5120" width="9" style="38"/>
    <col min="5121" max="5121" width="13.75" style="38" customWidth="1"/>
    <col min="5122" max="5122" width="20.875" style="38" customWidth="1"/>
    <col min="5123" max="5126" width="16.25" style="38" customWidth="1"/>
    <col min="5127" max="5376" width="9" style="38"/>
    <col min="5377" max="5377" width="13.75" style="38" customWidth="1"/>
    <col min="5378" max="5378" width="20.875" style="38" customWidth="1"/>
    <col min="5379" max="5382" width="16.25" style="38" customWidth="1"/>
    <col min="5383" max="5632" width="9" style="38"/>
    <col min="5633" max="5633" width="13.75" style="38" customWidth="1"/>
    <col min="5634" max="5634" width="20.875" style="38" customWidth="1"/>
    <col min="5635" max="5638" width="16.25" style="38" customWidth="1"/>
    <col min="5639" max="5888" width="9" style="38"/>
    <col min="5889" max="5889" width="13.75" style="38" customWidth="1"/>
    <col min="5890" max="5890" width="20.875" style="38" customWidth="1"/>
    <col min="5891" max="5894" width="16.25" style="38" customWidth="1"/>
    <col min="5895" max="6144" width="9" style="38"/>
    <col min="6145" max="6145" width="13.75" style="38" customWidth="1"/>
    <col min="6146" max="6146" width="20.875" style="38" customWidth="1"/>
    <col min="6147" max="6150" width="16.25" style="38" customWidth="1"/>
    <col min="6151" max="6400" width="9" style="38"/>
    <col min="6401" max="6401" width="13.75" style="38" customWidth="1"/>
    <col min="6402" max="6402" width="20.875" style="38" customWidth="1"/>
    <col min="6403" max="6406" width="16.25" style="38" customWidth="1"/>
    <col min="6407" max="6656" width="9" style="38"/>
    <col min="6657" max="6657" width="13.75" style="38" customWidth="1"/>
    <col min="6658" max="6658" width="20.875" style="38" customWidth="1"/>
    <col min="6659" max="6662" width="16.25" style="38" customWidth="1"/>
    <col min="6663" max="6912" width="9" style="38"/>
    <col min="6913" max="6913" width="13.75" style="38" customWidth="1"/>
    <col min="6914" max="6914" width="20.875" style="38" customWidth="1"/>
    <col min="6915" max="6918" width="16.25" style="38" customWidth="1"/>
    <col min="6919" max="7168" width="9" style="38"/>
    <col min="7169" max="7169" width="13.75" style="38" customWidth="1"/>
    <col min="7170" max="7170" width="20.875" style="38" customWidth="1"/>
    <col min="7171" max="7174" width="16.25" style="38" customWidth="1"/>
    <col min="7175" max="7424" width="9" style="38"/>
    <col min="7425" max="7425" width="13.75" style="38" customWidth="1"/>
    <col min="7426" max="7426" width="20.875" style="38" customWidth="1"/>
    <col min="7427" max="7430" width="16.25" style="38" customWidth="1"/>
    <col min="7431" max="7680" width="9" style="38"/>
    <col min="7681" max="7681" width="13.75" style="38" customWidth="1"/>
    <col min="7682" max="7682" width="20.875" style="38" customWidth="1"/>
    <col min="7683" max="7686" width="16.25" style="38" customWidth="1"/>
    <col min="7687" max="7936" width="9" style="38"/>
    <col min="7937" max="7937" width="13.75" style="38" customWidth="1"/>
    <col min="7938" max="7938" width="20.875" style="38" customWidth="1"/>
    <col min="7939" max="7942" width="16.25" style="38" customWidth="1"/>
    <col min="7943" max="8192" width="9" style="38"/>
    <col min="8193" max="8193" width="13.75" style="38" customWidth="1"/>
    <col min="8194" max="8194" width="20.875" style="38" customWidth="1"/>
    <col min="8195" max="8198" width="16.25" style="38" customWidth="1"/>
    <col min="8199" max="8448" width="9" style="38"/>
    <col min="8449" max="8449" width="13.75" style="38" customWidth="1"/>
    <col min="8450" max="8450" width="20.875" style="38" customWidth="1"/>
    <col min="8451" max="8454" width="16.25" style="38" customWidth="1"/>
    <col min="8455" max="8704" width="9" style="38"/>
    <col min="8705" max="8705" width="13.75" style="38" customWidth="1"/>
    <col min="8706" max="8706" width="20.875" style="38" customWidth="1"/>
    <col min="8707" max="8710" width="16.25" style="38" customWidth="1"/>
    <col min="8711" max="8960" width="9" style="38"/>
    <col min="8961" max="8961" width="13.75" style="38" customWidth="1"/>
    <col min="8962" max="8962" width="20.875" style="38" customWidth="1"/>
    <col min="8963" max="8966" width="16.25" style="38" customWidth="1"/>
    <col min="8967" max="9216" width="9" style="38"/>
    <col min="9217" max="9217" width="13.75" style="38" customWidth="1"/>
    <col min="9218" max="9218" width="20.875" style="38" customWidth="1"/>
    <col min="9219" max="9222" width="16.25" style="38" customWidth="1"/>
    <col min="9223" max="9472" width="9" style="38"/>
    <col min="9473" max="9473" width="13.75" style="38" customWidth="1"/>
    <col min="9474" max="9474" width="20.875" style="38" customWidth="1"/>
    <col min="9475" max="9478" width="16.25" style="38" customWidth="1"/>
    <col min="9479" max="9728" width="9" style="38"/>
    <col min="9729" max="9729" width="13.75" style="38" customWidth="1"/>
    <col min="9730" max="9730" width="20.875" style="38" customWidth="1"/>
    <col min="9731" max="9734" width="16.25" style="38" customWidth="1"/>
    <col min="9735" max="9984" width="9" style="38"/>
    <col min="9985" max="9985" width="13.75" style="38" customWidth="1"/>
    <col min="9986" max="9986" width="20.875" style="38" customWidth="1"/>
    <col min="9987" max="9990" width="16.25" style="38" customWidth="1"/>
    <col min="9991" max="10240" width="9" style="38"/>
    <col min="10241" max="10241" width="13.75" style="38" customWidth="1"/>
    <col min="10242" max="10242" width="20.875" style="38" customWidth="1"/>
    <col min="10243" max="10246" width="16.25" style="38" customWidth="1"/>
    <col min="10247" max="10496" width="9" style="38"/>
    <col min="10497" max="10497" width="13.75" style="38" customWidth="1"/>
    <col min="10498" max="10498" width="20.875" style="38" customWidth="1"/>
    <col min="10499" max="10502" width="16.25" style="38" customWidth="1"/>
    <col min="10503" max="10752" width="9" style="38"/>
    <col min="10753" max="10753" width="13.75" style="38" customWidth="1"/>
    <col min="10754" max="10754" width="20.875" style="38" customWidth="1"/>
    <col min="10755" max="10758" width="16.25" style="38" customWidth="1"/>
    <col min="10759" max="11008" width="9" style="38"/>
    <col min="11009" max="11009" width="13.75" style="38" customWidth="1"/>
    <col min="11010" max="11010" width="20.875" style="38" customWidth="1"/>
    <col min="11011" max="11014" width="16.25" style="38" customWidth="1"/>
    <col min="11015" max="11264" width="9" style="38"/>
    <col min="11265" max="11265" width="13.75" style="38" customWidth="1"/>
    <col min="11266" max="11266" width="20.875" style="38" customWidth="1"/>
    <col min="11267" max="11270" width="16.25" style="38" customWidth="1"/>
    <col min="11271" max="11520" width="9" style="38"/>
    <col min="11521" max="11521" width="13.75" style="38" customWidth="1"/>
    <col min="11522" max="11522" width="20.875" style="38" customWidth="1"/>
    <col min="11523" max="11526" width="16.25" style="38" customWidth="1"/>
    <col min="11527" max="11776" width="9" style="38"/>
    <col min="11777" max="11777" width="13.75" style="38" customWidth="1"/>
    <col min="11778" max="11778" width="20.875" style="38" customWidth="1"/>
    <col min="11779" max="11782" width="16.25" style="38" customWidth="1"/>
    <col min="11783" max="12032" width="9" style="38"/>
    <col min="12033" max="12033" width="13.75" style="38" customWidth="1"/>
    <col min="12034" max="12034" width="20.875" style="38" customWidth="1"/>
    <col min="12035" max="12038" width="16.25" style="38" customWidth="1"/>
    <col min="12039" max="12288" width="9" style="38"/>
    <col min="12289" max="12289" width="13.75" style="38" customWidth="1"/>
    <col min="12290" max="12290" width="20.875" style="38" customWidth="1"/>
    <col min="12291" max="12294" width="16.25" style="38" customWidth="1"/>
    <col min="12295" max="12544" width="9" style="38"/>
    <col min="12545" max="12545" width="13.75" style="38" customWidth="1"/>
    <col min="12546" max="12546" width="20.875" style="38" customWidth="1"/>
    <col min="12547" max="12550" width="16.25" style="38" customWidth="1"/>
    <col min="12551" max="12800" width="9" style="38"/>
    <col min="12801" max="12801" width="13.75" style="38" customWidth="1"/>
    <col min="12802" max="12802" width="20.875" style="38" customWidth="1"/>
    <col min="12803" max="12806" width="16.25" style="38" customWidth="1"/>
    <col min="12807" max="13056" width="9" style="38"/>
    <col min="13057" max="13057" width="13.75" style="38" customWidth="1"/>
    <col min="13058" max="13058" width="20.875" style="38" customWidth="1"/>
    <col min="13059" max="13062" width="16.25" style="38" customWidth="1"/>
    <col min="13063" max="13312" width="9" style="38"/>
    <col min="13313" max="13313" width="13.75" style="38" customWidth="1"/>
    <col min="13314" max="13314" width="20.875" style="38" customWidth="1"/>
    <col min="13315" max="13318" width="16.25" style="38" customWidth="1"/>
    <col min="13319" max="13568" width="9" style="38"/>
    <col min="13569" max="13569" width="13.75" style="38" customWidth="1"/>
    <col min="13570" max="13570" width="20.875" style="38" customWidth="1"/>
    <col min="13571" max="13574" width="16.25" style="38" customWidth="1"/>
    <col min="13575" max="13824" width="9" style="38"/>
    <col min="13825" max="13825" width="13.75" style="38" customWidth="1"/>
    <col min="13826" max="13826" width="20.875" style="38" customWidth="1"/>
    <col min="13827" max="13830" width="16.25" style="38" customWidth="1"/>
    <col min="13831" max="14080" width="9" style="38"/>
    <col min="14081" max="14081" width="13.75" style="38" customWidth="1"/>
    <col min="14082" max="14082" width="20.875" style="38" customWidth="1"/>
    <col min="14083" max="14086" width="16.25" style="38" customWidth="1"/>
    <col min="14087" max="14336" width="9" style="38"/>
    <col min="14337" max="14337" width="13.75" style="38" customWidth="1"/>
    <col min="14338" max="14338" width="20.875" style="38" customWidth="1"/>
    <col min="14339" max="14342" width="16.25" style="38" customWidth="1"/>
    <col min="14343" max="14592" width="9" style="38"/>
    <col min="14593" max="14593" width="13.75" style="38" customWidth="1"/>
    <col min="14594" max="14594" width="20.875" style="38" customWidth="1"/>
    <col min="14595" max="14598" width="16.25" style="38" customWidth="1"/>
    <col min="14599" max="14848" width="9" style="38"/>
    <col min="14849" max="14849" width="13.75" style="38" customWidth="1"/>
    <col min="14850" max="14850" width="20.875" style="38" customWidth="1"/>
    <col min="14851" max="14854" width="16.25" style="38" customWidth="1"/>
    <col min="14855" max="15104" width="9" style="38"/>
    <col min="15105" max="15105" width="13.75" style="38" customWidth="1"/>
    <col min="15106" max="15106" width="20.875" style="38" customWidth="1"/>
    <col min="15107" max="15110" width="16.25" style="38" customWidth="1"/>
    <col min="15111" max="15360" width="9" style="38"/>
    <col min="15361" max="15361" width="13.75" style="38" customWidth="1"/>
    <col min="15362" max="15362" width="20.875" style="38" customWidth="1"/>
    <col min="15363" max="15366" width="16.25" style="38" customWidth="1"/>
    <col min="15367" max="15616" width="9" style="38"/>
    <col min="15617" max="15617" width="13.75" style="38" customWidth="1"/>
    <col min="15618" max="15618" width="20.875" style="38" customWidth="1"/>
    <col min="15619" max="15622" width="16.25" style="38" customWidth="1"/>
    <col min="15623" max="15872" width="9" style="38"/>
    <col min="15873" max="15873" width="13.75" style="38" customWidth="1"/>
    <col min="15874" max="15874" width="20.875" style="38" customWidth="1"/>
    <col min="15875" max="15878" width="16.25" style="38" customWidth="1"/>
    <col min="15879" max="16128" width="9" style="38"/>
    <col min="16129" max="16129" width="13.75" style="38" customWidth="1"/>
    <col min="16130" max="16130" width="20.875" style="38" customWidth="1"/>
    <col min="16131" max="16134" width="16.25" style="38" customWidth="1"/>
    <col min="16135" max="16384" width="9" style="38"/>
  </cols>
  <sheetData>
    <row r="1" spans="1:6" ht="28.5" customHeight="1" x14ac:dyDescent="0.15">
      <c r="A1" s="121" t="s">
        <v>355</v>
      </c>
      <c r="B1" s="121"/>
      <c r="C1" s="121"/>
      <c r="D1" s="121"/>
      <c r="E1" s="121"/>
      <c r="F1" s="121"/>
    </row>
    <row r="3" spans="1:6" ht="24.75" customHeight="1" x14ac:dyDescent="0.15">
      <c r="A3" s="39" t="s">
        <v>356</v>
      </c>
      <c r="B3" s="40" t="s">
        <v>357</v>
      </c>
      <c r="C3" s="39" t="s">
        <v>358</v>
      </c>
      <c r="D3" s="39" t="s">
        <v>359</v>
      </c>
      <c r="E3" s="39" t="s">
        <v>360</v>
      </c>
      <c r="F3" s="39" t="s">
        <v>361</v>
      </c>
    </row>
    <row r="4" spans="1:6" ht="24.75" customHeight="1" x14ac:dyDescent="0.15">
      <c r="A4" s="122" t="s">
        <v>362</v>
      </c>
      <c r="B4" s="41" t="s">
        <v>363</v>
      </c>
      <c r="C4" s="42" t="s">
        <v>364</v>
      </c>
      <c r="D4" s="43" t="s">
        <v>365</v>
      </c>
      <c r="E4" s="43" t="s">
        <v>366</v>
      </c>
      <c r="F4" s="43" t="s">
        <v>365</v>
      </c>
    </row>
    <row r="5" spans="1:6" ht="24.75" customHeight="1" x14ac:dyDescent="0.15">
      <c r="A5" s="123"/>
      <c r="B5" s="41" t="s">
        <v>367</v>
      </c>
      <c r="C5" s="41" t="s">
        <v>368</v>
      </c>
      <c r="D5" s="41" t="s">
        <v>369</v>
      </c>
      <c r="E5" s="41" t="s">
        <v>369</v>
      </c>
      <c r="F5" s="41" t="s">
        <v>369</v>
      </c>
    </row>
    <row r="6" spans="1:6" ht="24.75" customHeight="1" x14ac:dyDescent="0.15">
      <c r="A6" s="124"/>
      <c r="B6" s="41" t="s">
        <v>367</v>
      </c>
      <c r="C6" s="41" t="s">
        <v>370</v>
      </c>
      <c r="D6" s="41" t="s">
        <v>369</v>
      </c>
      <c r="E6" s="43" t="s">
        <v>366</v>
      </c>
      <c r="F6" s="43" t="s">
        <v>365</v>
      </c>
    </row>
    <row r="7" spans="1:6" ht="24.75" customHeight="1" x14ac:dyDescent="0.15">
      <c r="A7" s="122" t="s">
        <v>371</v>
      </c>
      <c r="B7" s="41" t="s">
        <v>372</v>
      </c>
      <c r="C7" s="41" t="s">
        <v>364</v>
      </c>
      <c r="D7" s="43" t="s">
        <v>365</v>
      </c>
      <c r="E7" s="41" t="s">
        <v>369</v>
      </c>
      <c r="F7" s="41" t="s">
        <v>369</v>
      </c>
    </row>
    <row r="8" spans="1:6" ht="24.75" customHeight="1" x14ac:dyDescent="0.15">
      <c r="A8" s="123"/>
      <c r="B8" s="41" t="s">
        <v>373</v>
      </c>
      <c r="C8" s="41" t="s">
        <v>364</v>
      </c>
      <c r="D8" s="43" t="s">
        <v>365</v>
      </c>
      <c r="E8" s="43" t="s">
        <v>366</v>
      </c>
      <c r="F8" s="43" t="s">
        <v>365</v>
      </c>
    </row>
    <row r="9" spans="1:6" ht="24.75" customHeight="1" x14ac:dyDescent="0.15">
      <c r="A9" s="123"/>
      <c r="B9" s="41" t="s">
        <v>367</v>
      </c>
      <c r="C9" s="41" t="s">
        <v>368</v>
      </c>
      <c r="D9" s="41" t="s">
        <v>369</v>
      </c>
      <c r="E9" s="41" t="s">
        <v>369</v>
      </c>
      <c r="F9" s="41" t="s">
        <v>369</v>
      </c>
    </row>
    <row r="10" spans="1:6" ht="28.5" customHeight="1" x14ac:dyDescent="0.15">
      <c r="A10" s="124"/>
      <c r="B10" s="41" t="s">
        <v>367</v>
      </c>
      <c r="C10" s="42" t="s">
        <v>374</v>
      </c>
      <c r="D10" s="41" t="s">
        <v>369</v>
      </c>
      <c r="E10" s="41" t="s">
        <v>369</v>
      </c>
      <c r="F10" s="41" t="s">
        <v>369</v>
      </c>
    </row>
    <row r="12" spans="1:6" x14ac:dyDescent="0.15">
      <c r="A12" s="125" t="s">
        <v>375</v>
      </c>
      <c r="B12" s="125"/>
      <c r="C12" s="125"/>
      <c r="D12" s="125"/>
      <c r="E12" s="125"/>
      <c r="F12" s="125"/>
    </row>
    <row r="13" spans="1:6" x14ac:dyDescent="0.15">
      <c r="A13" s="44"/>
      <c r="B13" s="44"/>
      <c r="C13" s="44"/>
      <c r="D13" s="44"/>
      <c r="E13" s="44"/>
      <c r="F13" s="44"/>
    </row>
  </sheetData>
  <mergeCells count="4">
    <mergeCell ref="A1:F1"/>
    <mergeCell ref="A4:A6"/>
    <mergeCell ref="A7:A10"/>
    <mergeCell ref="A12:F12"/>
  </mergeCells>
  <phoneticPr fontId="1"/>
  <printOptions horizontalCentered="1"/>
  <pageMargins left="0.70866141732283472" right="0.70866141732283472" top="0.74803149606299213" bottom="0.74803149606299213" header="0.31496062992125984" footer="0.31496062992125984"/>
  <pageSetup paperSize="9" scale="84" firstPageNumber="6" fitToWidth="0"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57"/>
  <sheetViews>
    <sheetView zoomScaleNormal="100" workbookViewId="0">
      <pane xSplit="2" ySplit="3" topLeftCell="AA4" activePane="bottomRight" state="frozen"/>
      <selection pane="topRight" activeCell="C1" sqref="C1"/>
      <selection pane="bottomLeft" activeCell="A3" sqref="A3"/>
      <selection pane="bottomRight" activeCell="AQ53" sqref="AQ4:AQ53"/>
    </sheetView>
  </sheetViews>
  <sheetFormatPr defaultRowHeight="13.5" x14ac:dyDescent="0.15"/>
  <cols>
    <col min="1" max="1" width="3.5" bestFit="1" customWidth="1"/>
    <col min="2" max="2" width="15.125" bestFit="1" customWidth="1"/>
    <col min="3" max="3" width="7.5" style="46" customWidth="1"/>
    <col min="4" max="4" width="1.25" style="46" customWidth="1"/>
    <col min="5" max="10" width="7.5" style="46" customWidth="1"/>
    <col min="11" max="11" width="1.25" style="46" customWidth="1"/>
    <col min="12" max="20" width="7.5" style="46" customWidth="1"/>
    <col min="21" max="21" width="1.25" style="46" customWidth="1"/>
    <col min="22" max="24" width="7.5" style="46" customWidth="1"/>
    <col min="25" max="25" width="1.25" style="46" customWidth="1"/>
    <col min="26" max="29" width="7.5" style="46" customWidth="1"/>
    <col min="30" max="30" width="1.25" style="46" customWidth="1"/>
    <col min="31" max="37" width="7.5" style="46" customWidth="1"/>
    <col min="38" max="38" width="1.25" style="46" customWidth="1"/>
    <col min="39" max="43" width="7.5" style="46" customWidth="1"/>
    <col min="44" max="44" width="1.25" style="46" customWidth="1"/>
    <col min="45" max="48" width="7.5" style="46" customWidth="1"/>
    <col min="49" max="49" width="1.25" style="46" customWidth="1"/>
    <col min="50" max="56" width="7.5" style="46" customWidth="1"/>
    <col min="57" max="57" width="1.25" style="46" customWidth="1"/>
    <col min="58" max="58" width="7.5" style="46" customWidth="1"/>
  </cols>
  <sheetData>
    <row r="1" spans="1:58" x14ac:dyDescent="0.15">
      <c r="A1" t="s">
        <v>475</v>
      </c>
    </row>
    <row r="3" spans="1:58" x14ac:dyDescent="0.15">
      <c r="C3" s="47" t="s">
        <v>285</v>
      </c>
      <c r="D3" s="47"/>
      <c r="E3" s="47" t="s">
        <v>286</v>
      </c>
      <c r="F3" s="47" t="s">
        <v>287</v>
      </c>
      <c r="G3" s="47" t="s">
        <v>288</v>
      </c>
      <c r="H3" s="47" t="s">
        <v>289</v>
      </c>
      <c r="I3" s="47" t="s">
        <v>290</v>
      </c>
      <c r="J3" s="47" t="s">
        <v>291</v>
      </c>
      <c r="K3" s="47"/>
      <c r="L3" s="47" t="s">
        <v>292</v>
      </c>
      <c r="M3" s="47" t="s">
        <v>293</v>
      </c>
      <c r="N3" s="47" t="s">
        <v>294</v>
      </c>
      <c r="O3" s="47" t="s">
        <v>295</v>
      </c>
      <c r="P3" s="47" t="s">
        <v>296</v>
      </c>
      <c r="Q3" s="47" t="s">
        <v>297</v>
      </c>
      <c r="R3" s="47" t="s">
        <v>298</v>
      </c>
      <c r="S3" s="47" t="s">
        <v>382</v>
      </c>
      <c r="T3" s="47" t="s">
        <v>383</v>
      </c>
      <c r="U3" s="47"/>
      <c r="V3" s="47" t="s">
        <v>384</v>
      </c>
      <c r="W3" s="47" t="s">
        <v>385</v>
      </c>
      <c r="X3" s="47" t="s">
        <v>386</v>
      </c>
      <c r="Y3" s="47"/>
      <c r="Z3" s="47" t="s">
        <v>387</v>
      </c>
      <c r="AA3" s="47" t="s">
        <v>388</v>
      </c>
      <c r="AB3" s="47" t="s">
        <v>389</v>
      </c>
      <c r="AC3" s="47" t="s">
        <v>390</v>
      </c>
      <c r="AD3" s="47"/>
      <c r="AE3" s="47" t="s">
        <v>391</v>
      </c>
      <c r="AF3" s="47" t="s">
        <v>392</v>
      </c>
      <c r="AG3" s="47" t="s">
        <v>299</v>
      </c>
      <c r="AH3" s="47" t="s">
        <v>300</v>
      </c>
      <c r="AI3" s="47" t="s">
        <v>301</v>
      </c>
      <c r="AJ3" s="47" t="s">
        <v>302</v>
      </c>
      <c r="AK3" s="47" t="s">
        <v>303</v>
      </c>
      <c r="AL3" s="47"/>
      <c r="AM3" s="47" t="s">
        <v>304</v>
      </c>
      <c r="AN3" s="47" t="s">
        <v>305</v>
      </c>
      <c r="AO3" s="47" t="s">
        <v>306</v>
      </c>
      <c r="AP3" s="47" t="s">
        <v>307</v>
      </c>
      <c r="AQ3" s="47" t="s">
        <v>308</v>
      </c>
      <c r="AR3" s="47"/>
      <c r="AS3" s="47" t="s">
        <v>309</v>
      </c>
      <c r="AT3" s="47" t="s">
        <v>310</v>
      </c>
      <c r="AU3" s="47" t="s">
        <v>311</v>
      </c>
      <c r="AV3" s="47" t="s">
        <v>312</v>
      </c>
      <c r="AW3" s="47"/>
      <c r="AX3" s="47" t="s">
        <v>313</v>
      </c>
      <c r="AY3" s="47" t="s">
        <v>314</v>
      </c>
      <c r="AZ3" s="47" t="s">
        <v>315</v>
      </c>
      <c r="BA3" s="47" t="s">
        <v>316</v>
      </c>
      <c r="BB3" s="47" t="s">
        <v>317</v>
      </c>
      <c r="BC3" s="47" t="s">
        <v>318</v>
      </c>
      <c r="BD3" s="47" t="s">
        <v>319</v>
      </c>
      <c r="BE3" s="47"/>
      <c r="BF3" s="47" t="s">
        <v>320</v>
      </c>
    </row>
    <row r="4" spans="1:58" x14ac:dyDescent="0.15">
      <c r="A4" s="31" t="s">
        <v>93</v>
      </c>
      <c r="B4" s="32" t="s">
        <v>0</v>
      </c>
      <c r="C4" s="30">
        <v>23600</v>
      </c>
      <c r="D4" s="30"/>
      <c r="E4" s="30">
        <v>27400</v>
      </c>
      <c r="F4" s="30">
        <v>26000</v>
      </c>
      <c r="G4" s="30">
        <v>27600</v>
      </c>
      <c r="H4" s="30">
        <v>26100</v>
      </c>
      <c r="I4" s="30">
        <v>26000</v>
      </c>
      <c r="J4" s="30">
        <v>27700</v>
      </c>
      <c r="K4" s="30"/>
      <c r="L4" s="30">
        <v>25100</v>
      </c>
      <c r="M4" s="30">
        <v>24800</v>
      </c>
      <c r="N4" s="30">
        <v>24900</v>
      </c>
      <c r="O4" s="30">
        <v>26700</v>
      </c>
      <c r="P4" s="30">
        <v>27600</v>
      </c>
      <c r="Q4" s="30">
        <v>28300</v>
      </c>
      <c r="R4" s="30">
        <v>28500</v>
      </c>
      <c r="S4" s="30">
        <v>27200</v>
      </c>
      <c r="T4" s="30">
        <v>26200</v>
      </c>
      <c r="U4" s="30"/>
      <c r="V4" s="30">
        <v>26100</v>
      </c>
      <c r="W4" s="30">
        <v>29000</v>
      </c>
      <c r="X4" s="30">
        <v>28200</v>
      </c>
      <c r="Y4" s="30"/>
      <c r="Z4" s="30">
        <v>26600</v>
      </c>
      <c r="AA4" s="30">
        <v>26200</v>
      </c>
      <c r="AB4" s="30">
        <v>27700</v>
      </c>
      <c r="AC4" s="30">
        <v>26400</v>
      </c>
      <c r="AD4" s="30"/>
      <c r="AE4" s="30">
        <v>24400</v>
      </c>
      <c r="AF4" s="30">
        <v>24700</v>
      </c>
      <c r="AG4" s="30">
        <v>24000</v>
      </c>
      <c r="AH4" s="30">
        <v>25700</v>
      </c>
      <c r="AI4" s="30">
        <v>23200</v>
      </c>
      <c r="AJ4" s="30">
        <v>25900</v>
      </c>
      <c r="AK4" s="30">
        <v>25100</v>
      </c>
      <c r="AL4" s="30"/>
      <c r="AM4" s="30">
        <v>21600</v>
      </c>
      <c r="AN4" s="30">
        <v>22000</v>
      </c>
      <c r="AO4" s="30">
        <v>23300</v>
      </c>
      <c r="AP4" s="30">
        <v>23600</v>
      </c>
      <c r="AQ4" s="30">
        <v>22000</v>
      </c>
      <c r="AR4" s="30"/>
      <c r="AS4" s="30">
        <v>23300</v>
      </c>
      <c r="AT4" s="30">
        <v>24200</v>
      </c>
      <c r="AU4" s="30">
        <v>22900</v>
      </c>
      <c r="AV4" s="30">
        <v>22600</v>
      </c>
      <c r="AW4" s="30"/>
      <c r="AX4" s="30">
        <v>25600</v>
      </c>
      <c r="AY4" s="30">
        <v>22600</v>
      </c>
      <c r="AZ4" s="30">
        <v>23600</v>
      </c>
      <c r="BA4" s="30">
        <v>24100</v>
      </c>
      <c r="BB4" s="30">
        <v>23000</v>
      </c>
      <c r="BC4" s="30">
        <v>25700</v>
      </c>
      <c r="BD4" s="30">
        <v>28200</v>
      </c>
      <c r="BE4" s="30"/>
      <c r="BF4" s="30">
        <v>25300</v>
      </c>
    </row>
    <row r="5" spans="1:58" x14ac:dyDescent="0.15">
      <c r="A5" s="28" t="s">
        <v>94</v>
      </c>
      <c r="B5" s="14" t="s">
        <v>1</v>
      </c>
      <c r="C5" s="29">
        <v>20000</v>
      </c>
      <c r="D5" s="29"/>
      <c r="E5" s="29">
        <v>20700</v>
      </c>
      <c r="F5" s="29">
        <v>22100</v>
      </c>
      <c r="G5" s="29">
        <v>22100</v>
      </c>
      <c r="H5" s="29">
        <v>21200</v>
      </c>
      <c r="I5" s="29">
        <v>21000</v>
      </c>
      <c r="J5" s="29">
        <v>22000</v>
      </c>
      <c r="K5" s="29"/>
      <c r="L5" s="29">
        <v>24000</v>
      </c>
      <c r="M5" s="29">
        <v>22400</v>
      </c>
      <c r="N5" s="29">
        <v>23700</v>
      </c>
      <c r="O5" s="29">
        <v>24300</v>
      </c>
      <c r="P5" s="29">
        <v>23900</v>
      </c>
      <c r="Q5" s="29">
        <v>25400</v>
      </c>
      <c r="R5" s="29">
        <v>25300</v>
      </c>
      <c r="S5" s="29">
        <v>25200</v>
      </c>
      <c r="T5" s="29">
        <v>23200</v>
      </c>
      <c r="U5" s="29"/>
      <c r="V5" s="29">
        <v>21900</v>
      </c>
      <c r="W5" s="29">
        <v>23200</v>
      </c>
      <c r="X5" s="29">
        <v>24000</v>
      </c>
      <c r="Y5" s="29"/>
      <c r="Z5" s="29">
        <v>23500</v>
      </c>
      <c r="AA5" s="29">
        <v>24700</v>
      </c>
      <c r="AB5" s="29">
        <v>23500</v>
      </c>
      <c r="AC5" s="29">
        <v>22700</v>
      </c>
      <c r="AD5" s="29"/>
      <c r="AE5" s="29">
        <v>20000</v>
      </c>
      <c r="AF5" s="29">
        <v>21300</v>
      </c>
      <c r="AG5" s="29">
        <v>22300</v>
      </c>
      <c r="AH5" s="29">
        <v>21800</v>
      </c>
      <c r="AI5" s="29">
        <v>22000</v>
      </c>
      <c r="AJ5" s="29">
        <v>21900</v>
      </c>
      <c r="AK5" s="29">
        <v>22200</v>
      </c>
      <c r="AL5" s="29"/>
      <c r="AM5" s="29">
        <v>16800</v>
      </c>
      <c r="AN5" s="29">
        <v>18100</v>
      </c>
      <c r="AO5" s="29">
        <v>19700</v>
      </c>
      <c r="AP5" s="29">
        <v>20500</v>
      </c>
      <c r="AQ5" s="29">
        <v>18800</v>
      </c>
      <c r="AR5" s="29"/>
      <c r="AS5" s="29">
        <v>21900</v>
      </c>
      <c r="AT5" s="29">
        <v>22600</v>
      </c>
      <c r="AU5" s="29">
        <v>19700</v>
      </c>
      <c r="AV5" s="29">
        <v>20100</v>
      </c>
      <c r="AW5" s="29"/>
      <c r="AX5" s="29">
        <v>21900</v>
      </c>
      <c r="AY5" s="29">
        <v>18900</v>
      </c>
      <c r="AZ5" s="29">
        <v>19800</v>
      </c>
      <c r="BA5" s="29">
        <v>20300</v>
      </c>
      <c r="BB5" s="29">
        <v>19000</v>
      </c>
      <c r="BC5" s="29">
        <v>18500</v>
      </c>
      <c r="BD5" s="29">
        <v>19900</v>
      </c>
      <c r="BE5" s="29"/>
      <c r="BF5" s="29">
        <v>21400</v>
      </c>
    </row>
    <row r="6" spans="1:58" x14ac:dyDescent="0.15">
      <c r="A6" s="31" t="s">
        <v>323</v>
      </c>
      <c r="B6" s="32" t="s">
        <v>119</v>
      </c>
      <c r="C6" s="30">
        <v>17500</v>
      </c>
      <c r="D6" s="30"/>
      <c r="E6" s="30">
        <v>16600</v>
      </c>
      <c r="F6" s="30">
        <v>17100</v>
      </c>
      <c r="G6" s="30">
        <v>18500</v>
      </c>
      <c r="H6" s="30">
        <v>18000</v>
      </c>
      <c r="I6" s="30">
        <v>18800</v>
      </c>
      <c r="J6" s="30">
        <v>20100</v>
      </c>
      <c r="K6" s="30"/>
      <c r="L6" s="30">
        <v>16100</v>
      </c>
      <c r="M6" s="30">
        <v>15900</v>
      </c>
      <c r="N6" s="30">
        <v>17100</v>
      </c>
      <c r="O6" s="30">
        <v>16900</v>
      </c>
      <c r="P6" s="30">
        <v>16800</v>
      </c>
      <c r="Q6" s="30">
        <v>17600</v>
      </c>
      <c r="R6" s="30">
        <v>17200</v>
      </c>
      <c r="S6" s="30">
        <v>16800</v>
      </c>
      <c r="T6" s="30">
        <v>17800</v>
      </c>
      <c r="U6" s="30"/>
      <c r="V6" s="30">
        <v>19700</v>
      </c>
      <c r="W6" s="30">
        <v>18400</v>
      </c>
      <c r="X6" s="30">
        <v>18400</v>
      </c>
      <c r="Y6" s="30"/>
      <c r="Z6" s="30">
        <v>17600</v>
      </c>
      <c r="AA6" s="30">
        <v>15900</v>
      </c>
      <c r="AB6" s="30">
        <v>18100</v>
      </c>
      <c r="AC6" s="30">
        <v>17100</v>
      </c>
      <c r="AD6" s="30"/>
      <c r="AE6" s="30">
        <v>15600</v>
      </c>
      <c r="AF6" s="30">
        <v>16300</v>
      </c>
      <c r="AG6" s="30">
        <v>15300</v>
      </c>
      <c r="AH6" s="30">
        <v>15200</v>
      </c>
      <c r="AI6" s="30">
        <v>15300</v>
      </c>
      <c r="AJ6" s="30">
        <v>16200</v>
      </c>
      <c r="AK6" s="30">
        <v>15700</v>
      </c>
      <c r="AL6" s="30"/>
      <c r="AM6" s="30">
        <v>15200</v>
      </c>
      <c r="AN6" s="30">
        <v>15300</v>
      </c>
      <c r="AO6" s="30">
        <v>15600</v>
      </c>
      <c r="AP6" s="30">
        <v>15400</v>
      </c>
      <c r="AQ6" s="30">
        <v>15300</v>
      </c>
      <c r="AR6" s="30"/>
      <c r="AS6" s="30">
        <v>15800</v>
      </c>
      <c r="AT6" s="30">
        <v>15800</v>
      </c>
      <c r="AU6" s="30">
        <v>15300</v>
      </c>
      <c r="AV6" s="30">
        <v>16300</v>
      </c>
      <c r="AW6" s="30"/>
      <c r="AX6" s="30">
        <v>14900</v>
      </c>
      <c r="AY6" s="30">
        <v>14500</v>
      </c>
      <c r="AZ6" s="30">
        <v>15300</v>
      </c>
      <c r="BA6" s="30">
        <v>16100</v>
      </c>
      <c r="BB6" s="30">
        <v>15200</v>
      </c>
      <c r="BC6" s="30">
        <v>15300</v>
      </c>
      <c r="BD6" s="30">
        <v>16400</v>
      </c>
      <c r="BE6" s="30"/>
      <c r="BF6" s="30">
        <v>16000</v>
      </c>
    </row>
    <row r="7" spans="1:58" x14ac:dyDescent="0.15">
      <c r="A7" s="28" t="s">
        <v>95</v>
      </c>
      <c r="B7" s="14" t="s">
        <v>2</v>
      </c>
      <c r="C7" s="29">
        <v>22700</v>
      </c>
      <c r="D7" s="29"/>
      <c r="E7" s="29">
        <v>22500</v>
      </c>
      <c r="F7" s="29">
        <v>23700</v>
      </c>
      <c r="G7" s="29">
        <v>24800</v>
      </c>
      <c r="H7" s="29">
        <v>23600</v>
      </c>
      <c r="I7" s="29">
        <v>23900</v>
      </c>
      <c r="J7" s="29">
        <v>24500</v>
      </c>
      <c r="K7" s="29"/>
      <c r="L7" s="29">
        <v>25100</v>
      </c>
      <c r="M7" s="29">
        <v>24800</v>
      </c>
      <c r="N7" s="29">
        <v>25000</v>
      </c>
      <c r="O7" s="29">
        <v>24700</v>
      </c>
      <c r="P7" s="29">
        <v>25800</v>
      </c>
      <c r="Q7" s="29">
        <v>25900</v>
      </c>
      <c r="R7" s="29">
        <v>25200</v>
      </c>
      <c r="S7" s="29">
        <v>25100</v>
      </c>
      <c r="T7" s="29">
        <v>24900</v>
      </c>
      <c r="U7" s="29"/>
      <c r="V7" s="29">
        <v>23600</v>
      </c>
      <c r="W7" s="29">
        <v>23300</v>
      </c>
      <c r="X7" s="29">
        <v>23200</v>
      </c>
      <c r="Y7" s="29"/>
      <c r="Z7" s="29">
        <v>24900</v>
      </c>
      <c r="AA7" s="29">
        <v>23900</v>
      </c>
      <c r="AB7" s="29">
        <v>24200</v>
      </c>
      <c r="AC7" s="29">
        <v>25200</v>
      </c>
      <c r="AD7" s="29"/>
      <c r="AE7" s="29">
        <v>23500</v>
      </c>
      <c r="AF7" s="29">
        <v>24300</v>
      </c>
      <c r="AG7" s="29">
        <v>24300</v>
      </c>
      <c r="AH7" s="29">
        <v>24300</v>
      </c>
      <c r="AI7" s="29">
        <v>23200</v>
      </c>
      <c r="AJ7" s="29">
        <v>25400</v>
      </c>
      <c r="AK7" s="29">
        <v>24000</v>
      </c>
      <c r="AL7" s="29"/>
      <c r="AM7" s="29">
        <v>21800</v>
      </c>
      <c r="AN7" s="29">
        <v>21100</v>
      </c>
      <c r="AO7" s="29">
        <v>22200</v>
      </c>
      <c r="AP7" s="29">
        <v>21200</v>
      </c>
      <c r="AQ7" s="29">
        <v>21400</v>
      </c>
      <c r="AR7" s="29"/>
      <c r="AS7" s="29">
        <v>21800</v>
      </c>
      <c r="AT7" s="29">
        <v>22300</v>
      </c>
      <c r="AU7" s="29">
        <v>22100</v>
      </c>
      <c r="AV7" s="29">
        <v>22600</v>
      </c>
      <c r="AW7" s="29"/>
      <c r="AX7" s="29">
        <v>22200</v>
      </c>
      <c r="AY7" s="29">
        <v>22200</v>
      </c>
      <c r="AZ7" s="29">
        <v>22900</v>
      </c>
      <c r="BA7" s="29">
        <v>22500</v>
      </c>
      <c r="BB7" s="29">
        <v>22200</v>
      </c>
      <c r="BC7" s="29">
        <v>22300</v>
      </c>
      <c r="BD7" s="29">
        <v>21900</v>
      </c>
      <c r="BE7" s="29"/>
      <c r="BF7" s="29">
        <v>21700</v>
      </c>
    </row>
    <row r="8" spans="1:58" x14ac:dyDescent="0.15">
      <c r="A8" s="31" t="s">
        <v>324</v>
      </c>
      <c r="B8" s="32" t="s">
        <v>3</v>
      </c>
      <c r="C8" s="30">
        <v>30800</v>
      </c>
      <c r="D8" s="30"/>
      <c r="E8" s="30">
        <v>31400</v>
      </c>
      <c r="F8" s="30">
        <v>33000</v>
      </c>
      <c r="G8" s="30">
        <v>34000</v>
      </c>
      <c r="H8" s="30">
        <v>31900</v>
      </c>
      <c r="I8" s="30">
        <v>30100</v>
      </c>
      <c r="J8" s="30">
        <v>33000</v>
      </c>
      <c r="K8" s="30"/>
      <c r="L8" s="30">
        <v>28200</v>
      </c>
      <c r="M8" s="30">
        <v>29900</v>
      </c>
      <c r="N8" s="30">
        <v>31300</v>
      </c>
      <c r="O8" s="30">
        <v>29900</v>
      </c>
      <c r="P8" s="30">
        <v>29800</v>
      </c>
      <c r="Q8" s="30">
        <v>31600</v>
      </c>
      <c r="R8" s="30">
        <v>29900</v>
      </c>
      <c r="S8" s="30">
        <v>30900</v>
      </c>
      <c r="T8" s="30">
        <v>29700</v>
      </c>
      <c r="U8" s="30"/>
      <c r="V8" s="30">
        <v>31900</v>
      </c>
      <c r="W8" s="30">
        <v>33900</v>
      </c>
      <c r="X8" s="30">
        <v>34200</v>
      </c>
      <c r="Y8" s="30"/>
      <c r="Z8" s="30">
        <v>31100</v>
      </c>
      <c r="AA8" s="30">
        <v>30700</v>
      </c>
      <c r="AB8" s="30">
        <v>32200</v>
      </c>
      <c r="AC8" s="30">
        <v>31700</v>
      </c>
      <c r="AD8" s="30"/>
      <c r="AE8" s="30">
        <v>27700</v>
      </c>
      <c r="AF8" s="30">
        <v>28900</v>
      </c>
      <c r="AG8" s="30">
        <v>28000</v>
      </c>
      <c r="AH8" s="30">
        <v>29000</v>
      </c>
      <c r="AI8" s="30">
        <v>27500</v>
      </c>
      <c r="AJ8" s="30">
        <v>28900</v>
      </c>
      <c r="AK8" s="30">
        <v>27900</v>
      </c>
      <c r="AL8" s="30"/>
      <c r="AM8" s="30">
        <v>25300</v>
      </c>
      <c r="AN8" s="30">
        <v>24200</v>
      </c>
      <c r="AO8" s="30">
        <v>26000</v>
      </c>
      <c r="AP8" s="30">
        <v>26200</v>
      </c>
      <c r="AQ8" s="30">
        <v>25400</v>
      </c>
      <c r="AR8" s="30"/>
      <c r="AS8" s="30">
        <v>30700</v>
      </c>
      <c r="AT8" s="30">
        <v>28700</v>
      </c>
      <c r="AU8" s="30">
        <v>28300</v>
      </c>
      <c r="AV8" s="30">
        <v>29400</v>
      </c>
      <c r="AW8" s="30"/>
      <c r="AX8" s="30">
        <v>27100</v>
      </c>
      <c r="AY8" s="30">
        <v>26700</v>
      </c>
      <c r="AZ8" s="30">
        <v>26500</v>
      </c>
      <c r="BA8" s="30">
        <v>27800</v>
      </c>
      <c r="BB8" s="30">
        <v>25700</v>
      </c>
      <c r="BC8" s="30">
        <v>25900</v>
      </c>
      <c r="BD8" s="30">
        <v>30000</v>
      </c>
      <c r="BE8" s="30"/>
      <c r="BF8" s="30">
        <v>25400</v>
      </c>
    </row>
    <row r="9" spans="1:58" x14ac:dyDescent="0.15">
      <c r="A9" s="28" t="s">
        <v>96</v>
      </c>
      <c r="B9" s="14" t="s">
        <v>4</v>
      </c>
      <c r="C9" s="29">
        <v>27700</v>
      </c>
      <c r="D9" s="29"/>
      <c r="E9" s="29">
        <v>28900</v>
      </c>
      <c r="F9" s="29">
        <v>27700</v>
      </c>
      <c r="G9" s="29">
        <v>31500</v>
      </c>
      <c r="H9" s="29">
        <v>28900</v>
      </c>
      <c r="I9" s="29">
        <v>28800</v>
      </c>
      <c r="J9" s="29">
        <v>31300</v>
      </c>
      <c r="K9" s="29"/>
      <c r="L9" s="29">
        <v>29200</v>
      </c>
      <c r="M9" s="29">
        <v>27600</v>
      </c>
      <c r="N9" s="29">
        <v>26300</v>
      </c>
      <c r="O9" s="29">
        <v>30400</v>
      </c>
      <c r="P9" s="29">
        <v>31500</v>
      </c>
      <c r="Q9" s="29">
        <v>31200</v>
      </c>
      <c r="R9" s="29">
        <v>31300</v>
      </c>
      <c r="S9" s="29">
        <v>27900</v>
      </c>
      <c r="T9" s="29">
        <v>27500</v>
      </c>
      <c r="U9" s="29"/>
      <c r="V9" s="29">
        <v>27200</v>
      </c>
      <c r="W9" s="29">
        <v>30500</v>
      </c>
      <c r="X9" s="29">
        <v>30800</v>
      </c>
      <c r="Y9" s="29"/>
      <c r="Z9" s="29">
        <v>29400</v>
      </c>
      <c r="AA9" s="29">
        <v>28300</v>
      </c>
      <c r="AB9" s="29">
        <v>30200</v>
      </c>
      <c r="AC9" s="29">
        <v>30900</v>
      </c>
      <c r="AD9" s="29"/>
      <c r="AE9" s="29">
        <v>25100</v>
      </c>
      <c r="AF9" s="29">
        <v>26600</v>
      </c>
      <c r="AG9" s="29">
        <v>26300</v>
      </c>
      <c r="AH9" s="29">
        <v>28000</v>
      </c>
      <c r="AI9" s="29">
        <v>26600</v>
      </c>
      <c r="AJ9" s="29">
        <v>27200</v>
      </c>
      <c r="AK9" s="29">
        <v>27000</v>
      </c>
      <c r="AL9" s="29"/>
      <c r="AM9" s="29">
        <v>24100</v>
      </c>
      <c r="AN9" s="29">
        <v>24000</v>
      </c>
      <c r="AO9" s="29">
        <v>25100</v>
      </c>
      <c r="AP9" s="29">
        <v>24700</v>
      </c>
      <c r="AQ9" s="29">
        <v>24700</v>
      </c>
      <c r="AR9" s="29"/>
      <c r="AS9" s="29">
        <v>25300</v>
      </c>
      <c r="AT9" s="29">
        <v>25400</v>
      </c>
      <c r="AU9" s="29">
        <v>25200</v>
      </c>
      <c r="AV9" s="29">
        <v>25700</v>
      </c>
      <c r="AW9" s="29"/>
      <c r="AX9" s="29">
        <v>27000</v>
      </c>
      <c r="AY9" s="29">
        <v>25500</v>
      </c>
      <c r="AZ9" s="29">
        <v>25300</v>
      </c>
      <c r="BA9" s="29">
        <v>26500</v>
      </c>
      <c r="BB9" s="29">
        <v>26000</v>
      </c>
      <c r="BC9" s="29">
        <v>26300</v>
      </c>
      <c r="BD9" s="29">
        <v>26800</v>
      </c>
      <c r="BE9" s="29"/>
      <c r="BF9" s="29">
        <v>31900</v>
      </c>
    </row>
    <row r="10" spans="1:58" x14ac:dyDescent="0.15">
      <c r="A10" s="31" t="s">
        <v>325</v>
      </c>
      <c r="B10" s="32" t="s">
        <v>5</v>
      </c>
      <c r="C10" s="30"/>
      <c r="D10" s="30"/>
      <c r="E10" s="30"/>
      <c r="F10" s="30"/>
      <c r="G10" s="30"/>
      <c r="H10" s="30"/>
      <c r="I10" s="30">
        <v>28500</v>
      </c>
      <c r="J10" s="30">
        <v>30200</v>
      </c>
      <c r="K10" s="30"/>
      <c r="L10" s="30">
        <v>30700</v>
      </c>
      <c r="M10" s="30">
        <v>30800</v>
      </c>
      <c r="N10" s="30">
        <v>29600</v>
      </c>
      <c r="O10" s="30">
        <v>30800</v>
      </c>
      <c r="P10" s="30">
        <v>31400</v>
      </c>
      <c r="Q10" s="30">
        <v>31400</v>
      </c>
      <c r="R10" s="30">
        <v>31200</v>
      </c>
      <c r="S10" s="30">
        <v>31100</v>
      </c>
      <c r="T10" s="30">
        <v>28800</v>
      </c>
      <c r="U10" s="30"/>
      <c r="V10" s="30">
        <v>27200</v>
      </c>
      <c r="W10" s="30"/>
      <c r="X10" s="30"/>
      <c r="Y10" s="30"/>
      <c r="Z10" s="30"/>
      <c r="AA10" s="30">
        <v>31200</v>
      </c>
      <c r="AB10" s="30"/>
      <c r="AC10" s="30"/>
      <c r="AD10" s="30"/>
      <c r="AE10" s="30"/>
      <c r="AF10" s="30"/>
      <c r="AG10" s="30"/>
      <c r="AH10" s="30"/>
      <c r="AI10" s="30"/>
      <c r="AJ10" s="30"/>
      <c r="AK10" s="30"/>
      <c r="AL10" s="30"/>
      <c r="AM10" s="30"/>
      <c r="AN10" s="30"/>
      <c r="AO10" s="30"/>
      <c r="AP10" s="30"/>
      <c r="AQ10" s="30"/>
      <c r="AR10" s="30"/>
      <c r="AS10" s="30"/>
      <c r="AT10" s="30"/>
      <c r="AU10" s="30"/>
      <c r="AV10" s="30"/>
      <c r="AW10" s="30"/>
      <c r="AX10" s="30">
        <v>29000</v>
      </c>
      <c r="AY10" s="30">
        <v>29500</v>
      </c>
      <c r="AZ10" s="30">
        <v>29700</v>
      </c>
      <c r="BA10" s="30">
        <v>29600</v>
      </c>
      <c r="BB10" s="30">
        <v>29100</v>
      </c>
      <c r="BC10" s="30">
        <v>29500</v>
      </c>
      <c r="BD10" s="30">
        <v>29500</v>
      </c>
      <c r="BE10" s="30"/>
      <c r="BF10" s="30"/>
    </row>
    <row r="11" spans="1:58" x14ac:dyDescent="0.15">
      <c r="A11" s="28" t="s">
        <v>97</v>
      </c>
      <c r="B11" s="14" t="s">
        <v>6</v>
      </c>
      <c r="C11" s="29"/>
      <c r="D11" s="29"/>
      <c r="E11" s="29">
        <v>28900</v>
      </c>
      <c r="F11" s="29">
        <v>28900</v>
      </c>
      <c r="G11" s="29">
        <v>29000</v>
      </c>
      <c r="H11" s="29">
        <v>29300</v>
      </c>
      <c r="I11" s="29">
        <v>28800</v>
      </c>
      <c r="J11" s="29">
        <v>29200</v>
      </c>
      <c r="K11" s="29"/>
      <c r="L11" s="29">
        <v>29000</v>
      </c>
      <c r="M11" s="29">
        <v>29000</v>
      </c>
      <c r="N11" s="29">
        <v>28800</v>
      </c>
      <c r="O11" s="29">
        <v>29100</v>
      </c>
      <c r="P11" s="29">
        <v>29100</v>
      </c>
      <c r="Q11" s="29">
        <v>29200</v>
      </c>
      <c r="R11" s="29">
        <v>28900</v>
      </c>
      <c r="S11" s="29">
        <v>28700</v>
      </c>
      <c r="T11" s="29">
        <v>27100</v>
      </c>
      <c r="U11" s="29"/>
      <c r="V11" s="29">
        <v>28600</v>
      </c>
      <c r="W11" s="29"/>
      <c r="X11" s="29"/>
      <c r="Y11" s="29"/>
      <c r="Z11" s="29"/>
      <c r="AA11" s="29">
        <v>33400</v>
      </c>
      <c r="AB11" s="29"/>
      <c r="AC11" s="29"/>
      <c r="AD11" s="29"/>
      <c r="AE11" s="29">
        <v>29300</v>
      </c>
      <c r="AF11" s="29">
        <v>29000</v>
      </c>
      <c r="AG11" s="29"/>
      <c r="AH11" s="29"/>
      <c r="AI11" s="29">
        <v>28900</v>
      </c>
      <c r="AJ11" s="29"/>
      <c r="AK11" s="29"/>
      <c r="AL11" s="29"/>
      <c r="AM11" s="29">
        <v>23900</v>
      </c>
      <c r="AN11" s="29"/>
      <c r="AO11" s="29">
        <v>23800</v>
      </c>
      <c r="AP11" s="29"/>
      <c r="AQ11" s="29"/>
      <c r="AR11" s="29"/>
      <c r="AS11" s="29"/>
      <c r="AT11" s="29"/>
      <c r="AU11" s="29"/>
      <c r="AV11" s="29"/>
      <c r="AW11" s="29"/>
      <c r="AX11" s="29">
        <v>26500</v>
      </c>
      <c r="AY11" s="29">
        <v>26900</v>
      </c>
      <c r="AZ11" s="29">
        <v>26700</v>
      </c>
      <c r="BA11" s="29">
        <v>26500</v>
      </c>
      <c r="BB11" s="29">
        <v>26100</v>
      </c>
      <c r="BC11" s="29">
        <v>26100</v>
      </c>
      <c r="BD11" s="29">
        <v>26100</v>
      </c>
      <c r="BE11" s="29"/>
      <c r="BF11" s="29"/>
    </row>
    <row r="12" spans="1:58" x14ac:dyDescent="0.15">
      <c r="A12" s="31" t="s">
        <v>326</v>
      </c>
      <c r="B12" s="32" t="s">
        <v>7</v>
      </c>
      <c r="C12" s="30">
        <v>25300</v>
      </c>
      <c r="D12" s="30"/>
      <c r="E12" s="30">
        <v>23200</v>
      </c>
      <c r="F12" s="30">
        <v>24400</v>
      </c>
      <c r="G12" s="30">
        <v>26100</v>
      </c>
      <c r="H12" s="30">
        <v>24200</v>
      </c>
      <c r="I12" s="30">
        <v>25000</v>
      </c>
      <c r="J12" s="30">
        <v>25600</v>
      </c>
      <c r="K12" s="30"/>
      <c r="L12" s="30">
        <v>25700</v>
      </c>
      <c r="M12" s="30">
        <v>25300</v>
      </c>
      <c r="N12" s="30">
        <v>24800</v>
      </c>
      <c r="O12" s="30">
        <v>27200</v>
      </c>
      <c r="P12" s="30">
        <v>27500</v>
      </c>
      <c r="Q12" s="30">
        <v>30100</v>
      </c>
      <c r="R12" s="30">
        <v>27700</v>
      </c>
      <c r="S12" s="30">
        <v>27100</v>
      </c>
      <c r="T12" s="30">
        <v>25400</v>
      </c>
      <c r="U12" s="30"/>
      <c r="V12" s="30">
        <v>24600</v>
      </c>
      <c r="W12" s="30">
        <v>25800</v>
      </c>
      <c r="X12" s="30">
        <v>26000</v>
      </c>
      <c r="Y12" s="30"/>
      <c r="Z12" s="30">
        <v>23800</v>
      </c>
      <c r="AA12" s="30">
        <v>25100</v>
      </c>
      <c r="AB12" s="30">
        <v>23900</v>
      </c>
      <c r="AC12" s="30">
        <v>24000</v>
      </c>
      <c r="AD12" s="30"/>
      <c r="AE12" s="30">
        <v>22500</v>
      </c>
      <c r="AF12" s="30">
        <v>23900</v>
      </c>
      <c r="AG12" s="30">
        <v>23300</v>
      </c>
      <c r="AH12" s="30">
        <v>24300</v>
      </c>
      <c r="AI12" s="30">
        <v>23000</v>
      </c>
      <c r="AJ12" s="30">
        <v>23900</v>
      </c>
      <c r="AK12" s="30">
        <v>24100</v>
      </c>
      <c r="AL12" s="30"/>
      <c r="AM12" s="30">
        <v>21500</v>
      </c>
      <c r="AN12" s="30">
        <v>21500</v>
      </c>
      <c r="AO12" s="30">
        <v>22100</v>
      </c>
      <c r="AP12" s="30">
        <v>22800</v>
      </c>
      <c r="AQ12" s="30">
        <v>22400</v>
      </c>
      <c r="AR12" s="30"/>
      <c r="AS12" s="30">
        <v>23700</v>
      </c>
      <c r="AT12" s="30">
        <v>24200</v>
      </c>
      <c r="AU12" s="30">
        <v>23100</v>
      </c>
      <c r="AV12" s="30">
        <v>23100</v>
      </c>
      <c r="AW12" s="30"/>
      <c r="AX12" s="30">
        <v>24100</v>
      </c>
      <c r="AY12" s="30">
        <v>23700</v>
      </c>
      <c r="AZ12" s="30">
        <v>22700</v>
      </c>
      <c r="BA12" s="30">
        <v>22300</v>
      </c>
      <c r="BB12" s="30">
        <v>22600</v>
      </c>
      <c r="BC12" s="30">
        <v>22100</v>
      </c>
      <c r="BD12" s="30">
        <v>22700</v>
      </c>
      <c r="BE12" s="30"/>
      <c r="BF12" s="30">
        <v>19900</v>
      </c>
    </row>
    <row r="13" spans="1:58" x14ac:dyDescent="0.15">
      <c r="A13" s="28" t="s">
        <v>98</v>
      </c>
      <c r="B13" s="14" t="s">
        <v>8</v>
      </c>
      <c r="C13" s="29">
        <v>27300</v>
      </c>
      <c r="D13" s="29"/>
      <c r="E13" s="29">
        <v>29600</v>
      </c>
      <c r="F13" s="29">
        <v>29400</v>
      </c>
      <c r="G13" s="29">
        <v>35500</v>
      </c>
      <c r="H13" s="29">
        <v>30700</v>
      </c>
      <c r="I13" s="29">
        <v>30900</v>
      </c>
      <c r="J13" s="29">
        <v>31300</v>
      </c>
      <c r="K13" s="29"/>
      <c r="L13" s="29">
        <v>28200</v>
      </c>
      <c r="M13" s="29">
        <v>28100</v>
      </c>
      <c r="N13" s="29">
        <v>27300</v>
      </c>
      <c r="O13" s="29">
        <v>30200</v>
      </c>
      <c r="P13" s="29">
        <v>31400</v>
      </c>
      <c r="Q13" s="29">
        <v>30900</v>
      </c>
      <c r="R13" s="29">
        <v>29000</v>
      </c>
      <c r="S13" s="29">
        <v>28400</v>
      </c>
      <c r="T13" s="29">
        <v>26600</v>
      </c>
      <c r="U13" s="29"/>
      <c r="V13" s="29">
        <v>28600</v>
      </c>
      <c r="W13" s="29">
        <v>30900</v>
      </c>
      <c r="X13" s="29">
        <v>30500</v>
      </c>
      <c r="Y13" s="29"/>
      <c r="Z13" s="29">
        <v>28800</v>
      </c>
      <c r="AA13" s="29">
        <v>29400</v>
      </c>
      <c r="AB13" s="29">
        <v>28800</v>
      </c>
      <c r="AC13" s="29">
        <v>29200</v>
      </c>
      <c r="AD13" s="29"/>
      <c r="AE13" s="29">
        <v>26100</v>
      </c>
      <c r="AF13" s="29">
        <v>27400</v>
      </c>
      <c r="AG13" s="29">
        <v>26500</v>
      </c>
      <c r="AH13" s="29">
        <v>27000</v>
      </c>
      <c r="AI13" s="29">
        <v>25300</v>
      </c>
      <c r="AJ13" s="29">
        <v>27100</v>
      </c>
      <c r="AK13" s="29">
        <v>26000</v>
      </c>
      <c r="AL13" s="29"/>
      <c r="AM13" s="29">
        <v>25400</v>
      </c>
      <c r="AN13" s="29">
        <v>25000</v>
      </c>
      <c r="AO13" s="29">
        <v>25500</v>
      </c>
      <c r="AP13" s="29">
        <v>24300</v>
      </c>
      <c r="AQ13" s="29">
        <v>25100</v>
      </c>
      <c r="AR13" s="29"/>
      <c r="AS13" s="29">
        <v>24500</v>
      </c>
      <c r="AT13" s="29">
        <v>24800</v>
      </c>
      <c r="AU13" s="29">
        <v>23500</v>
      </c>
      <c r="AV13" s="29">
        <v>23500</v>
      </c>
      <c r="AW13" s="29"/>
      <c r="AX13" s="29">
        <v>26200</v>
      </c>
      <c r="AY13" s="29">
        <v>25800</v>
      </c>
      <c r="AZ13" s="29">
        <v>25700</v>
      </c>
      <c r="BA13" s="29">
        <v>26500</v>
      </c>
      <c r="BB13" s="29">
        <v>26300</v>
      </c>
      <c r="BC13" s="29">
        <v>24800</v>
      </c>
      <c r="BD13" s="29">
        <v>26200</v>
      </c>
      <c r="BE13" s="29"/>
      <c r="BF13" s="29">
        <v>29200</v>
      </c>
    </row>
    <row r="14" spans="1:58" x14ac:dyDescent="0.15">
      <c r="A14" s="31" t="s">
        <v>327</v>
      </c>
      <c r="B14" s="32" t="s">
        <v>9</v>
      </c>
      <c r="C14" s="30">
        <v>28700</v>
      </c>
      <c r="D14" s="30"/>
      <c r="E14" s="30">
        <v>26700</v>
      </c>
      <c r="F14" s="30">
        <v>27000</v>
      </c>
      <c r="G14" s="30">
        <v>30500</v>
      </c>
      <c r="H14" s="30">
        <v>27800</v>
      </c>
      <c r="I14" s="30">
        <v>28700</v>
      </c>
      <c r="J14" s="30">
        <v>28600</v>
      </c>
      <c r="K14" s="30"/>
      <c r="L14" s="30">
        <v>25800</v>
      </c>
      <c r="M14" s="30">
        <v>26700</v>
      </c>
      <c r="N14" s="30">
        <v>26200</v>
      </c>
      <c r="O14" s="30">
        <v>27200</v>
      </c>
      <c r="P14" s="30">
        <v>27100</v>
      </c>
      <c r="Q14" s="30">
        <v>28000</v>
      </c>
      <c r="R14" s="30">
        <v>28000</v>
      </c>
      <c r="S14" s="30">
        <v>28300</v>
      </c>
      <c r="T14" s="30">
        <v>26600</v>
      </c>
      <c r="U14" s="30"/>
      <c r="V14" s="30">
        <v>27500</v>
      </c>
      <c r="W14" s="30">
        <v>30500</v>
      </c>
      <c r="X14" s="30">
        <v>30000</v>
      </c>
      <c r="Y14" s="30"/>
      <c r="Z14" s="30">
        <v>28000</v>
      </c>
      <c r="AA14" s="30">
        <v>30400</v>
      </c>
      <c r="AB14" s="30">
        <v>28500</v>
      </c>
      <c r="AC14" s="30">
        <v>29700</v>
      </c>
      <c r="AD14" s="30"/>
      <c r="AE14" s="30">
        <v>25600</v>
      </c>
      <c r="AF14" s="30">
        <v>25100</v>
      </c>
      <c r="AG14" s="30">
        <v>25400</v>
      </c>
      <c r="AH14" s="30">
        <v>25900</v>
      </c>
      <c r="AI14" s="30">
        <v>24400</v>
      </c>
      <c r="AJ14" s="30">
        <v>25900</v>
      </c>
      <c r="AK14" s="30">
        <v>25300</v>
      </c>
      <c r="AL14" s="30"/>
      <c r="AM14" s="30">
        <v>23500</v>
      </c>
      <c r="AN14" s="30">
        <v>22800</v>
      </c>
      <c r="AO14" s="30">
        <v>23900</v>
      </c>
      <c r="AP14" s="30">
        <v>23700</v>
      </c>
      <c r="AQ14" s="30">
        <v>23200</v>
      </c>
      <c r="AR14" s="30"/>
      <c r="AS14" s="30">
        <v>24500</v>
      </c>
      <c r="AT14" s="30">
        <v>24600</v>
      </c>
      <c r="AU14" s="30">
        <v>24500</v>
      </c>
      <c r="AV14" s="30">
        <v>24600</v>
      </c>
      <c r="AW14" s="30"/>
      <c r="AX14" s="30">
        <v>23800</v>
      </c>
      <c r="AY14" s="30">
        <v>24200</v>
      </c>
      <c r="AZ14" s="30">
        <v>23800</v>
      </c>
      <c r="BA14" s="30">
        <v>24100</v>
      </c>
      <c r="BB14" s="30">
        <v>24200</v>
      </c>
      <c r="BC14" s="30">
        <v>24000</v>
      </c>
      <c r="BD14" s="30">
        <v>24000</v>
      </c>
      <c r="BE14" s="30"/>
      <c r="BF14" s="30">
        <v>22700</v>
      </c>
    </row>
    <row r="15" spans="1:58" x14ac:dyDescent="0.15">
      <c r="A15" s="28" t="s">
        <v>99</v>
      </c>
      <c r="B15" s="14" t="s">
        <v>10</v>
      </c>
      <c r="C15" s="29">
        <v>27800</v>
      </c>
      <c r="D15" s="29"/>
      <c r="E15" s="29">
        <v>25400</v>
      </c>
      <c r="F15" s="29">
        <v>26500</v>
      </c>
      <c r="G15" s="29">
        <v>31000</v>
      </c>
      <c r="H15" s="29">
        <v>27700</v>
      </c>
      <c r="I15" s="29">
        <v>30600</v>
      </c>
      <c r="J15" s="29">
        <v>30700</v>
      </c>
      <c r="K15" s="29"/>
      <c r="L15" s="29">
        <v>28800</v>
      </c>
      <c r="M15" s="29">
        <v>30300</v>
      </c>
      <c r="N15" s="29">
        <v>26400</v>
      </c>
      <c r="O15" s="29">
        <v>30800</v>
      </c>
      <c r="P15" s="29">
        <v>31100</v>
      </c>
      <c r="Q15" s="29">
        <v>32700</v>
      </c>
      <c r="R15" s="29">
        <v>32700</v>
      </c>
      <c r="S15" s="29">
        <v>30900</v>
      </c>
      <c r="T15" s="29">
        <v>27700</v>
      </c>
      <c r="U15" s="29"/>
      <c r="V15" s="29">
        <v>28300</v>
      </c>
      <c r="W15" s="29">
        <v>30200</v>
      </c>
      <c r="X15" s="29">
        <v>29800</v>
      </c>
      <c r="Y15" s="29"/>
      <c r="Z15" s="29">
        <v>28300</v>
      </c>
      <c r="AA15" s="29">
        <v>30100</v>
      </c>
      <c r="AB15" s="29">
        <v>29700</v>
      </c>
      <c r="AC15" s="29">
        <v>28800</v>
      </c>
      <c r="AD15" s="29"/>
      <c r="AE15" s="29">
        <v>27200</v>
      </c>
      <c r="AF15" s="29">
        <v>27300</v>
      </c>
      <c r="AG15" s="29">
        <v>28100</v>
      </c>
      <c r="AH15" s="29">
        <v>29000</v>
      </c>
      <c r="AI15" s="29">
        <v>26000</v>
      </c>
      <c r="AJ15" s="29">
        <v>28900</v>
      </c>
      <c r="AK15" s="29">
        <v>28200</v>
      </c>
      <c r="AL15" s="29"/>
      <c r="AM15" s="29">
        <v>25100</v>
      </c>
      <c r="AN15" s="29">
        <v>23300</v>
      </c>
      <c r="AO15" s="29">
        <v>25000</v>
      </c>
      <c r="AP15" s="29">
        <v>23800</v>
      </c>
      <c r="AQ15" s="29">
        <v>23000</v>
      </c>
      <c r="AR15" s="29"/>
      <c r="AS15" s="29">
        <v>25100</v>
      </c>
      <c r="AT15" s="29">
        <v>25100</v>
      </c>
      <c r="AU15" s="29">
        <v>25100</v>
      </c>
      <c r="AV15" s="29">
        <v>25400</v>
      </c>
      <c r="AW15" s="29"/>
      <c r="AX15" s="29">
        <v>26900</v>
      </c>
      <c r="AY15" s="29">
        <v>27700</v>
      </c>
      <c r="AZ15" s="29">
        <v>27300</v>
      </c>
      <c r="BA15" s="29">
        <v>27200</v>
      </c>
      <c r="BB15" s="29">
        <v>26000</v>
      </c>
      <c r="BC15" s="29">
        <v>26600</v>
      </c>
      <c r="BD15" s="29">
        <v>27100</v>
      </c>
      <c r="BE15" s="29"/>
      <c r="BF15" s="29">
        <v>27500</v>
      </c>
    </row>
    <row r="16" spans="1:58" x14ac:dyDescent="0.15">
      <c r="A16" s="31" t="s">
        <v>328</v>
      </c>
      <c r="B16" s="32" t="s">
        <v>11</v>
      </c>
      <c r="C16" s="30">
        <v>30100</v>
      </c>
      <c r="D16" s="30"/>
      <c r="E16" s="30">
        <v>28100</v>
      </c>
      <c r="F16" s="30">
        <v>28300</v>
      </c>
      <c r="G16" s="30">
        <v>30500</v>
      </c>
      <c r="H16" s="30">
        <v>29100</v>
      </c>
      <c r="I16" s="30">
        <v>30300</v>
      </c>
      <c r="J16" s="30">
        <v>30200</v>
      </c>
      <c r="K16" s="30"/>
      <c r="L16" s="30">
        <v>31700</v>
      </c>
      <c r="M16" s="30">
        <v>32500</v>
      </c>
      <c r="N16" s="30">
        <v>30300</v>
      </c>
      <c r="O16" s="30">
        <v>31600</v>
      </c>
      <c r="P16" s="30">
        <v>31800</v>
      </c>
      <c r="Q16" s="30">
        <v>33800</v>
      </c>
      <c r="R16" s="30">
        <v>34600</v>
      </c>
      <c r="S16" s="30">
        <v>33300</v>
      </c>
      <c r="T16" s="30">
        <v>29500</v>
      </c>
      <c r="U16" s="30"/>
      <c r="V16" s="30">
        <v>29700</v>
      </c>
      <c r="W16" s="30">
        <v>31000</v>
      </c>
      <c r="X16" s="30">
        <v>30700</v>
      </c>
      <c r="Y16" s="30"/>
      <c r="Z16" s="30">
        <v>30700</v>
      </c>
      <c r="AA16" s="30">
        <v>33100</v>
      </c>
      <c r="AB16" s="30">
        <v>32400</v>
      </c>
      <c r="AC16" s="30">
        <v>31900</v>
      </c>
      <c r="AD16" s="30"/>
      <c r="AE16" s="30">
        <v>28500</v>
      </c>
      <c r="AF16" s="30">
        <v>29800</v>
      </c>
      <c r="AG16" s="30">
        <v>29600</v>
      </c>
      <c r="AH16" s="30">
        <v>29200</v>
      </c>
      <c r="AI16" s="30">
        <v>28900</v>
      </c>
      <c r="AJ16" s="30">
        <v>30700</v>
      </c>
      <c r="AK16" s="30">
        <v>29300</v>
      </c>
      <c r="AL16" s="30"/>
      <c r="AM16" s="30">
        <v>26700</v>
      </c>
      <c r="AN16" s="30">
        <v>24500</v>
      </c>
      <c r="AO16" s="30">
        <v>26900</v>
      </c>
      <c r="AP16" s="30">
        <v>24700</v>
      </c>
      <c r="AQ16" s="30">
        <v>25100</v>
      </c>
      <c r="AR16" s="30"/>
      <c r="AS16" s="30">
        <v>26900</v>
      </c>
      <c r="AT16" s="30">
        <v>27000</v>
      </c>
      <c r="AU16" s="30">
        <v>27000</v>
      </c>
      <c r="AV16" s="30">
        <v>27100</v>
      </c>
      <c r="AW16" s="30"/>
      <c r="AX16" s="30">
        <v>27900</v>
      </c>
      <c r="AY16" s="30">
        <v>27500</v>
      </c>
      <c r="AZ16" s="30">
        <v>27000</v>
      </c>
      <c r="BA16" s="30">
        <v>27500</v>
      </c>
      <c r="BB16" s="30">
        <v>27100</v>
      </c>
      <c r="BC16" s="30">
        <v>26300</v>
      </c>
      <c r="BD16" s="30">
        <v>27400</v>
      </c>
      <c r="BE16" s="30"/>
      <c r="BF16" s="30">
        <v>27200</v>
      </c>
    </row>
    <row r="17" spans="1:58" x14ac:dyDescent="0.15">
      <c r="A17" s="28" t="s">
        <v>100</v>
      </c>
      <c r="B17" s="14" t="s">
        <v>12</v>
      </c>
      <c r="C17" s="29">
        <v>24900</v>
      </c>
      <c r="D17" s="29"/>
      <c r="E17" s="29">
        <v>31700</v>
      </c>
      <c r="F17" s="29">
        <v>31000</v>
      </c>
      <c r="G17" s="29">
        <v>32600</v>
      </c>
      <c r="H17" s="29">
        <v>30900</v>
      </c>
      <c r="I17" s="29">
        <v>28900</v>
      </c>
      <c r="J17" s="29">
        <v>27600</v>
      </c>
      <c r="K17" s="29"/>
      <c r="L17" s="29">
        <v>28200</v>
      </c>
      <c r="M17" s="29">
        <v>25400</v>
      </c>
      <c r="N17" s="29">
        <v>25800</v>
      </c>
      <c r="O17" s="29">
        <v>29300</v>
      </c>
      <c r="P17" s="29">
        <v>28500</v>
      </c>
      <c r="Q17" s="29">
        <v>28900</v>
      </c>
      <c r="R17" s="29">
        <v>30000</v>
      </c>
      <c r="S17" s="29">
        <v>28900</v>
      </c>
      <c r="T17" s="29">
        <v>25800</v>
      </c>
      <c r="U17" s="29"/>
      <c r="V17" s="29">
        <v>25600</v>
      </c>
      <c r="W17" s="29">
        <v>27000</v>
      </c>
      <c r="X17" s="29">
        <v>26500</v>
      </c>
      <c r="Y17" s="29"/>
      <c r="Z17" s="29">
        <v>28300</v>
      </c>
      <c r="AA17" s="29">
        <v>27600</v>
      </c>
      <c r="AB17" s="29">
        <v>27900</v>
      </c>
      <c r="AC17" s="29">
        <v>27400</v>
      </c>
      <c r="AD17" s="29"/>
      <c r="AE17" s="29">
        <v>24200</v>
      </c>
      <c r="AF17" s="29">
        <v>25100</v>
      </c>
      <c r="AG17" s="29">
        <v>23800</v>
      </c>
      <c r="AH17" s="29">
        <v>25600</v>
      </c>
      <c r="AI17" s="29">
        <v>24100</v>
      </c>
      <c r="AJ17" s="29">
        <v>24800</v>
      </c>
      <c r="AK17" s="29">
        <v>23400</v>
      </c>
      <c r="AL17" s="29"/>
      <c r="AM17" s="29">
        <v>19800</v>
      </c>
      <c r="AN17" s="29">
        <v>21600</v>
      </c>
      <c r="AO17" s="29">
        <v>23200</v>
      </c>
      <c r="AP17" s="29">
        <v>23700</v>
      </c>
      <c r="AQ17" s="29">
        <v>21900</v>
      </c>
      <c r="AR17" s="29"/>
      <c r="AS17" s="29">
        <v>21700</v>
      </c>
      <c r="AT17" s="29">
        <v>23300</v>
      </c>
      <c r="AU17" s="29">
        <v>23700</v>
      </c>
      <c r="AV17" s="29">
        <v>24200</v>
      </c>
      <c r="AW17" s="29"/>
      <c r="AX17" s="29">
        <v>24800</v>
      </c>
      <c r="AY17" s="29">
        <v>27400</v>
      </c>
      <c r="AZ17" s="29">
        <v>23400</v>
      </c>
      <c r="BA17" s="29">
        <v>24300</v>
      </c>
      <c r="BB17" s="29">
        <v>26000</v>
      </c>
      <c r="BC17" s="29">
        <v>26000</v>
      </c>
      <c r="BD17" s="29">
        <v>28800</v>
      </c>
      <c r="BE17" s="29"/>
      <c r="BF17" s="29">
        <v>28600</v>
      </c>
    </row>
    <row r="18" spans="1:58" x14ac:dyDescent="0.15">
      <c r="A18" s="31" t="s">
        <v>329</v>
      </c>
      <c r="B18" s="32" t="s">
        <v>13</v>
      </c>
      <c r="C18" s="30">
        <v>20700</v>
      </c>
      <c r="D18" s="30"/>
      <c r="E18" s="30">
        <v>28100</v>
      </c>
      <c r="F18" s="30">
        <v>25500</v>
      </c>
      <c r="G18" s="30">
        <v>28500</v>
      </c>
      <c r="H18" s="30">
        <v>29100</v>
      </c>
      <c r="I18" s="30">
        <v>25600</v>
      </c>
      <c r="J18" s="30">
        <v>24300</v>
      </c>
      <c r="K18" s="30"/>
      <c r="L18" s="30">
        <v>23000</v>
      </c>
      <c r="M18" s="30">
        <v>23900</v>
      </c>
      <c r="N18" s="30">
        <v>21500</v>
      </c>
      <c r="O18" s="30">
        <v>25200</v>
      </c>
      <c r="P18" s="30">
        <v>25000</v>
      </c>
      <c r="Q18" s="30">
        <v>23600</v>
      </c>
      <c r="R18" s="30">
        <v>25200</v>
      </c>
      <c r="S18" s="30">
        <v>24600</v>
      </c>
      <c r="T18" s="30">
        <v>22200</v>
      </c>
      <c r="U18" s="30"/>
      <c r="V18" s="30">
        <v>23300</v>
      </c>
      <c r="W18" s="30">
        <v>23200</v>
      </c>
      <c r="X18" s="30">
        <v>24400</v>
      </c>
      <c r="Y18" s="30"/>
      <c r="Z18" s="30">
        <v>24500</v>
      </c>
      <c r="AA18" s="30">
        <v>24800</v>
      </c>
      <c r="AB18" s="30">
        <v>25300</v>
      </c>
      <c r="AC18" s="30">
        <v>24300</v>
      </c>
      <c r="AD18" s="30"/>
      <c r="AE18" s="30">
        <v>23900</v>
      </c>
      <c r="AF18" s="30">
        <v>22900</v>
      </c>
      <c r="AG18" s="30">
        <v>22000</v>
      </c>
      <c r="AH18" s="30">
        <v>22300</v>
      </c>
      <c r="AI18" s="30">
        <v>22000</v>
      </c>
      <c r="AJ18" s="30">
        <v>22500</v>
      </c>
      <c r="AK18" s="30">
        <v>21900</v>
      </c>
      <c r="AL18" s="30"/>
      <c r="AM18" s="30">
        <v>18100</v>
      </c>
      <c r="AN18" s="30">
        <v>18500</v>
      </c>
      <c r="AO18" s="30">
        <v>20800</v>
      </c>
      <c r="AP18" s="30">
        <v>20800</v>
      </c>
      <c r="AQ18" s="30">
        <v>20100</v>
      </c>
      <c r="AR18" s="30"/>
      <c r="AS18" s="30">
        <v>20700</v>
      </c>
      <c r="AT18" s="30">
        <v>21700</v>
      </c>
      <c r="AU18" s="30">
        <v>21400</v>
      </c>
      <c r="AV18" s="30">
        <v>21900</v>
      </c>
      <c r="AW18" s="30"/>
      <c r="AX18" s="30">
        <v>22400</v>
      </c>
      <c r="AY18" s="30">
        <v>23200</v>
      </c>
      <c r="AZ18" s="30">
        <v>21500</v>
      </c>
      <c r="BA18" s="30">
        <v>22100</v>
      </c>
      <c r="BB18" s="30">
        <v>24800</v>
      </c>
      <c r="BC18" s="30">
        <v>23000</v>
      </c>
      <c r="BD18" s="30">
        <v>26300</v>
      </c>
      <c r="BE18" s="30"/>
      <c r="BF18" s="30">
        <v>26400</v>
      </c>
    </row>
    <row r="19" spans="1:58" x14ac:dyDescent="0.15">
      <c r="A19" s="28" t="s">
        <v>101</v>
      </c>
      <c r="B19" s="14" t="s">
        <v>14</v>
      </c>
      <c r="C19" s="29">
        <v>38400</v>
      </c>
      <c r="D19" s="29"/>
      <c r="E19" s="29">
        <v>37900</v>
      </c>
      <c r="F19" s="29">
        <v>37800</v>
      </c>
      <c r="G19" s="29">
        <v>37700</v>
      </c>
      <c r="H19" s="29">
        <v>38200</v>
      </c>
      <c r="I19" s="29">
        <v>38000</v>
      </c>
      <c r="J19" s="29">
        <v>38000</v>
      </c>
      <c r="K19" s="29"/>
      <c r="L19" s="29">
        <v>34900</v>
      </c>
      <c r="M19" s="29">
        <v>35000</v>
      </c>
      <c r="N19" s="29">
        <v>35000</v>
      </c>
      <c r="O19" s="29">
        <v>34900</v>
      </c>
      <c r="P19" s="29">
        <v>35000</v>
      </c>
      <c r="Q19" s="29">
        <v>35100</v>
      </c>
      <c r="R19" s="29">
        <v>35000</v>
      </c>
      <c r="S19" s="29">
        <v>35200</v>
      </c>
      <c r="T19" s="29">
        <v>35200</v>
      </c>
      <c r="U19" s="29"/>
      <c r="V19" s="29">
        <v>38500</v>
      </c>
      <c r="W19" s="29">
        <v>38500</v>
      </c>
      <c r="X19" s="29">
        <v>38700</v>
      </c>
      <c r="Y19" s="29"/>
      <c r="Z19" s="29">
        <v>35600</v>
      </c>
      <c r="AA19" s="29">
        <v>35500</v>
      </c>
      <c r="AB19" s="29">
        <v>35700</v>
      </c>
      <c r="AC19" s="29">
        <v>35600</v>
      </c>
      <c r="AD19" s="29"/>
      <c r="AE19" s="29">
        <v>35000</v>
      </c>
      <c r="AF19" s="29">
        <v>35000</v>
      </c>
      <c r="AG19" s="29">
        <v>35000</v>
      </c>
      <c r="AH19" s="29">
        <v>35100</v>
      </c>
      <c r="AI19" s="29">
        <v>35100</v>
      </c>
      <c r="AJ19" s="29">
        <v>35000</v>
      </c>
      <c r="AK19" s="29">
        <v>35100</v>
      </c>
      <c r="AL19" s="29"/>
      <c r="AM19" s="29">
        <v>33500</v>
      </c>
      <c r="AN19" s="29">
        <v>33500</v>
      </c>
      <c r="AO19" s="29">
        <v>33600</v>
      </c>
      <c r="AP19" s="29">
        <v>33500</v>
      </c>
      <c r="AQ19" s="29">
        <v>33600</v>
      </c>
      <c r="AR19" s="29"/>
      <c r="AS19" s="29">
        <v>34900</v>
      </c>
      <c r="AT19" s="29">
        <v>34800</v>
      </c>
      <c r="AU19" s="29">
        <v>34900</v>
      </c>
      <c r="AV19" s="29">
        <v>34900</v>
      </c>
      <c r="AW19" s="29"/>
      <c r="AX19" s="29">
        <v>36900</v>
      </c>
      <c r="AY19" s="29">
        <v>37000</v>
      </c>
      <c r="AZ19" s="29">
        <v>37100</v>
      </c>
      <c r="BA19" s="29">
        <v>37200</v>
      </c>
      <c r="BB19" s="29">
        <v>37100</v>
      </c>
      <c r="BC19" s="29">
        <v>37000</v>
      </c>
      <c r="BD19" s="29">
        <v>37100</v>
      </c>
      <c r="BE19" s="29"/>
      <c r="BF19" s="29">
        <v>37300</v>
      </c>
    </row>
    <row r="20" spans="1:58" x14ac:dyDescent="0.15">
      <c r="A20" s="31" t="s">
        <v>330</v>
      </c>
      <c r="B20" s="32" t="s">
        <v>15</v>
      </c>
      <c r="C20" s="30">
        <v>47700</v>
      </c>
      <c r="D20" s="30"/>
      <c r="E20" s="30">
        <v>47100</v>
      </c>
      <c r="F20" s="30">
        <v>47100</v>
      </c>
      <c r="G20" s="30">
        <v>46700</v>
      </c>
      <c r="H20" s="30">
        <v>47700</v>
      </c>
      <c r="I20" s="30">
        <v>47100</v>
      </c>
      <c r="J20" s="30">
        <v>47000</v>
      </c>
      <c r="K20" s="30"/>
      <c r="L20" s="30">
        <v>41500</v>
      </c>
      <c r="M20" s="30">
        <v>41500</v>
      </c>
      <c r="N20" s="30">
        <v>41600</v>
      </c>
      <c r="O20" s="30">
        <v>41500</v>
      </c>
      <c r="P20" s="30">
        <v>41500</v>
      </c>
      <c r="Q20" s="30">
        <v>41600</v>
      </c>
      <c r="R20" s="30">
        <v>41600</v>
      </c>
      <c r="S20" s="30">
        <v>41700</v>
      </c>
      <c r="T20" s="30">
        <v>41900</v>
      </c>
      <c r="U20" s="30"/>
      <c r="V20" s="30">
        <v>47700</v>
      </c>
      <c r="W20" s="30">
        <v>47700</v>
      </c>
      <c r="X20" s="30">
        <v>47800</v>
      </c>
      <c r="Y20" s="30"/>
      <c r="Z20" s="30">
        <v>44000</v>
      </c>
      <c r="AA20" s="30">
        <v>44000</v>
      </c>
      <c r="AB20" s="30">
        <v>44100</v>
      </c>
      <c r="AC20" s="30">
        <v>44200</v>
      </c>
      <c r="AD20" s="30"/>
      <c r="AE20" s="30">
        <v>42300</v>
      </c>
      <c r="AF20" s="30">
        <v>42200</v>
      </c>
      <c r="AG20" s="30">
        <v>42200</v>
      </c>
      <c r="AH20" s="30">
        <v>42200</v>
      </c>
      <c r="AI20" s="30">
        <v>42200</v>
      </c>
      <c r="AJ20" s="30">
        <v>42200</v>
      </c>
      <c r="AK20" s="30">
        <v>42200</v>
      </c>
      <c r="AL20" s="30"/>
      <c r="AM20" s="30">
        <v>41600</v>
      </c>
      <c r="AN20" s="30">
        <v>41600</v>
      </c>
      <c r="AO20" s="30">
        <v>41700</v>
      </c>
      <c r="AP20" s="30">
        <v>41500</v>
      </c>
      <c r="AQ20" s="30">
        <v>41700</v>
      </c>
      <c r="AR20" s="30"/>
      <c r="AS20" s="30">
        <v>43200</v>
      </c>
      <c r="AT20" s="30">
        <v>43100</v>
      </c>
      <c r="AU20" s="30">
        <v>43200</v>
      </c>
      <c r="AV20" s="30">
        <v>43200</v>
      </c>
      <c r="AW20" s="30"/>
      <c r="AX20" s="30">
        <v>45700</v>
      </c>
      <c r="AY20" s="30">
        <v>45900</v>
      </c>
      <c r="AZ20" s="30">
        <v>46000</v>
      </c>
      <c r="BA20" s="30">
        <v>46100</v>
      </c>
      <c r="BB20" s="30">
        <v>46000</v>
      </c>
      <c r="BC20" s="30">
        <v>45900</v>
      </c>
      <c r="BD20" s="30">
        <v>46000</v>
      </c>
      <c r="BE20" s="30"/>
      <c r="BF20" s="30">
        <v>46300</v>
      </c>
    </row>
    <row r="21" spans="1:58" x14ac:dyDescent="0.15">
      <c r="A21" s="28" t="s">
        <v>102</v>
      </c>
      <c r="B21" s="14" t="s">
        <v>16</v>
      </c>
      <c r="C21" s="29"/>
      <c r="D21" s="29"/>
      <c r="E21" s="29">
        <v>33900</v>
      </c>
      <c r="F21" s="29">
        <v>33800</v>
      </c>
      <c r="G21" s="29">
        <v>33600</v>
      </c>
      <c r="H21" s="29">
        <v>34300</v>
      </c>
      <c r="I21" s="29">
        <v>34000</v>
      </c>
      <c r="J21" s="29">
        <v>33900</v>
      </c>
      <c r="K21" s="29"/>
      <c r="L21" s="29">
        <v>35500</v>
      </c>
      <c r="M21" s="29">
        <v>35500</v>
      </c>
      <c r="N21" s="29">
        <v>35500</v>
      </c>
      <c r="O21" s="29">
        <v>35500</v>
      </c>
      <c r="P21" s="29">
        <v>35500</v>
      </c>
      <c r="Q21" s="29">
        <v>35600</v>
      </c>
      <c r="R21" s="29">
        <v>35500</v>
      </c>
      <c r="S21" s="29">
        <v>35700</v>
      </c>
      <c r="T21" s="29">
        <v>35700</v>
      </c>
      <c r="U21" s="29"/>
      <c r="V21" s="29">
        <v>34400</v>
      </c>
      <c r="W21" s="29">
        <v>34400</v>
      </c>
      <c r="X21" s="29">
        <v>34500</v>
      </c>
      <c r="Y21" s="29"/>
      <c r="Z21" s="29">
        <v>33500</v>
      </c>
      <c r="AA21" s="29">
        <v>33500</v>
      </c>
      <c r="AB21" s="29">
        <v>33500</v>
      </c>
      <c r="AC21" s="29">
        <v>33600</v>
      </c>
      <c r="AD21" s="29"/>
      <c r="AE21" s="29">
        <v>29000</v>
      </c>
      <c r="AF21" s="29">
        <v>28800</v>
      </c>
      <c r="AG21" s="29">
        <v>28800</v>
      </c>
      <c r="AH21" s="29">
        <v>28900</v>
      </c>
      <c r="AI21" s="29">
        <v>28900</v>
      </c>
      <c r="AJ21" s="29">
        <v>28900</v>
      </c>
      <c r="AK21" s="29">
        <v>28900</v>
      </c>
      <c r="AL21" s="29"/>
      <c r="AM21" s="29">
        <v>30500</v>
      </c>
      <c r="AN21" s="29">
        <v>30500</v>
      </c>
      <c r="AO21" s="29">
        <v>30600</v>
      </c>
      <c r="AP21" s="29">
        <v>30400</v>
      </c>
      <c r="AQ21" s="29">
        <v>30600</v>
      </c>
      <c r="AR21" s="29"/>
      <c r="AS21" s="29">
        <v>27600</v>
      </c>
      <c r="AT21" s="29">
        <v>27600</v>
      </c>
      <c r="AU21" s="29">
        <v>27700</v>
      </c>
      <c r="AV21" s="29">
        <v>27600</v>
      </c>
      <c r="AW21" s="29"/>
      <c r="AX21" s="29">
        <v>34200</v>
      </c>
      <c r="AY21" s="29">
        <v>34400</v>
      </c>
      <c r="AZ21" s="29">
        <v>34500</v>
      </c>
      <c r="BA21" s="29">
        <v>34400</v>
      </c>
      <c r="BB21" s="29">
        <v>34500</v>
      </c>
      <c r="BC21" s="29">
        <v>34400</v>
      </c>
      <c r="BD21" s="29">
        <v>34500</v>
      </c>
      <c r="BE21" s="29"/>
      <c r="BF21" s="29"/>
    </row>
    <row r="22" spans="1:58" x14ac:dyDescent="0.15">
      <c r="A22" s="31" t="s">
        <v>331</v>
      </c>
      <c r="B22" s="32" t="s">
        <v>17</v>
      </c>
      <c r="C22" s="30">
        <v>43800</v>
      </c>
      <c r="D22" s="30"/>
      <c r="E22" s="30">
        <v>42300</v>
      </c>
      <c r="F22" s="30">
        <v>44600</v>
      </c>
      <c r="G22" s="30">
        <v>44600</v>
      </c>
      <c r="H22" s="30">
        <v>43700</v>
      </c>
      <c r="I22" s="30">
        <v>43300</v>
      </c>
      <c r="J22" s="30">
        <v>43200</v>
      </c>
      <c r="K22" s="30"/>
      <c r="L22" s="30">
        <v>36200</v>
      </c>
      <c r="M22" s="30">
        <v>36700</v>
      </c>
      <c r="N22" s="30">
        <v>39500</v>
      </c>
      <c r="O22" s="30">
        <v>34900</v>
      </c>
      <c r="P22" s="30">
        <v>34800</v>
      </c>
      <c r="Q22" s="30">
        <v>33900</v>
      </c>
      <c r="R22" s="30">
        <v>37600</v>
      </c>
      <c r="S22" s="30">
        <v>36400</v>
      </c>
      <c r="T22" s="30">
        <v>38400</v>
      </c>
      <c r="U22" s="30"/>
      <c r="V22" s="30">
        <v>45500</v>
      </c>
      <c r="W22" s="30">
        <v>46400</v>
      </c>
      <c r="X22" s="30">
        <v>46400</v>
      </c>
      <c r="Y22" s="30"/>
      <c r="Z22" s="30">
        <v>42500</v>
      </c>
      <c r="AA22" s="30">
        <v>42100</v>
      </c>
      <c r="AB22" s="30">
        <v>41500</v>
      </c>
      <c r="AC22" s="30">
        <v>42600</v>
      </c>
      <c r="AD22" s="30"/>
      <c r="AE22" s="30">
        <v>43100</v>
      </c>
      <c r="AF22" s="30">
        <v>43600</v>
      </c>
      <c r="AG22" s="30">
        <v>42800</v>
      </c>
      <c r="AH22" s="30">
        <v>42500</v>
      </c>
      <c r="AI22" s="30">
        <v>42100</v>
      </c>
      <c r="AJ22" s="30">
        <v>43300</v>
      </c>
      <c r="AK22" s="30">
        <v>41300</v>
      </c>
      <c r="AL22" s="30"/>
      <c r="AM22" s="30">
        <v>40100</v>
      </c>
      <c r="AN22" s="30">
        <v>41000</v>
      </c>
      <c r="AO22" s="30">
        <v>39200</v>
      </c>
      <c r="AP22" s="30">
        <v>41100</v>
      </c>
      <c r="AQ22" s="30">
        <v>41700</v>
      </c>
      <c r="AR22" s="30"/>
      <c r="AS22" s="30">
        <v>38300</v>
      </c>
      <c r="AT22" s="30">
        <v>38600</v>
      </c>
      <c r="AU22" s="30">
        <v>38500</v>
      </c>
      <c r="AV22" s="30">
        <v>38600</v>
      </c>
      <c r="AW22" s="30"/>
      <c r="AX22" s="30">
        <v>40400</v>
      </c>
      <c r="AY22" s="30">
        <v>39200</v>
      </c>
      <c r="AZ22" s="30">
        <v>40200</v>
      </c>
      <c r="BA22" s="30">
        <v>40500</v>
      </c>
      <c r="BB22" s="30">
        <v>39400</v>
      </c>
      <c r="BC22" s="30">
        <v>41100</v>
      </c>
      <c r="BD22" s="30">
        <v>40900</v>
      </c>
      <c r="BE22" s="30"/>
      <c r="BF22" s="30">
        <v>31200</v>
      </c>
    </row>
    <row r="23" spans="1:58" x14ac:dyDescent="0.15">
      <c r="A23" s="28" t="s">
        <v>103</v>
      </c>
      <c r="B23" s="14" t="s">
        <v>18</v>
      </c>
      <c r="C23" s="29">
        <v>31100</v>
      </c>
      <c r="D23" s="29"/>
      <c r="E23" s="29">
        <v>30000</v>
      </c>
      <c r="F23" s="29">
        <v>30200</v>
      </c>
      <c r="G23" s="29">
        <v>30100</v>
      </c>
      <c r="H23" s="29">
        <v>30900</v>
      </c>
      <c r="I23" s="29">
        <v>30500</v>
      </c>
      <c r="J23" s="29">
        <v>30000</v>
      </c>
      <c r="K23" s="29"/>
      <c r="L23" s="29">
        <v>29200</v>
      </c>
      <c r="M23" s="29">
        <v>29600</v>
      </c>
      <c r="N23" s="29">
        <v>29500</v>
      </c>
      <c r="O23" s="29">
        <v>29300</v>
      </c>
      <c r="P23" s="29">
        <v>29300</v>
      </c>
      <c r="Q23" s="29">
        <v>29400</v>
      </c>
      <c r="R23" s="29">
        <v>29300</v>
      </c>
      <c r="S23" s="29">
        <v>29400</v>
      </c>
      <c r="T23" s="29">
        <v>29700</v>
      </c>
      <c r="U23" s="29"/>
      <c r="V23" s="29">
        <v>31200</v>
      </c>
      <c r="W23" s="29">
        <v>30900</v>
      </c>
      <c r="X23" s="29">
        <v>31600</v>
      </c>
      <c r="Y23" s="29"/>
      <c r="Z23" s="29">
        <v>31300</v>
      </c>
      <c r="AA23" s="29">
        <v>31100</v>
      </c>
      <c r="AB23" s="29">
        <v>31100</v>
      </c>
      <c r="AC23" s="29">
        <v>30800</v>
      </c>
      <c r="AD23" s="29"/>
      <c r="AE23" s="29">
        <v>30800</v>
      </c>
      <c r="AF23" s="29">
        <v>30800</v>
      </c>
      <c r="AG23" s="29">
        <v>29600</v>
      </c>
      <c r="AH23" s="29">
        <v>29400</v>
      </c>
      <c r="AI23" s="29">
        <v>29400</v>
      </c>
      <c r="AJ23" s="29">
        <v>29600</v>
      </c>
      <c r="AK23" s="29">
        <v>29300</v>
      </c>
      <c r="AL23" s="29"/>
      <c r="AM23" s="29">
        <v>27800</v>
      </c>
      <c r="AN23" s="29">
        <v>28700</v>
      </c>
      <c r="AO23" s="29">
        <v>28500</v>
      </c>
      <c r="AP23" s="29">
        <v>28400</v>
      </c>
      <c r="AQ23" s="29">
        <v>28700</v>
      </c>
      <c r="AR23" s="29"/>
      <c r="AS23" s="29">
        <v>27600</v>
      </c>
      <c r="AT23" s="29">
        <v>27500</v>
      </c>
      <c r="AU23" s="29">
        <v>27400</v>
      </c>
      <c r="AV23" s="29">
        <v>27500</v>
      </c>
      <c r="AW23" s="29"/>
      <c r="AX23" s="29">
        <v>28500</v>
      </c>
      <c r="AY23" s="29">
        <v>29000</v>
      </c>
      <c r="AZ23" s="29">
        <v>29200</v>
      </c>
      <c r="BA23" s="29">
        <v>28100</v>
      </c>
      <c r="BB23" s="29">
        <v>28000</v>
      </c>
      <c r="BC23" s="29">
        <v>28000</v>
      </c>
      <c r="BD23" s="29">
        <v>28400</v>
      </c>
      <c r="BE23" s="29"/>
      <c r="BF23" s="29">
        <v>25400</v>
      </c>
    </row>
    <row r="24" spans="1:58" x14ac:dyDescent="0.15">
      <c r="A24" s="31" t="s">
        <v>332</v>
      </c>
      <c r="B24" s="32" t="s">
        <v>19</v>
      </c>
      <c r="C24" s="30">
        <v>43200</v>
      </c>
      <c r="D24" s="30"/>
      <c r="E24" s="30">
        <v>43600</v>
      </c>
      <c r="F24" s="30">
        <v>43700</v>
      </c>
      <c r="G24" s="30">
        <v>43400</v>
      </c>
      <c r="H24" s="30">
        <v>44100</v>
      </c>
      <c r="I24" s="30">
        <v>43800</v>
      </c>
      <c r="J24" s="30">
        <v>43600</v>
      </c>
      <c r="K24" s="30"/>
      <c r="L24" s="30">
        <v>38600</v>
      </c>
      <c r="M24" s="30">
        <v>38600</v>
      </c>
      <c r="N24" s="30">
        <v>38400</v>
      </c>
      <c r="O24" s="30">
        <v>38600</v>
      </c>
      <c r="P24" s="30">
        <v>38500</v>
      </c>
      <c r="Q24" s="30">
        <v>38400</v>
      </c>
      <c r="R24" s="30">
        <v>38400</v>
      </c>
      <c r="S24" s="30">
        <v>38700</v>
      </c>
      <c r="T24" s="30">
        <v>38400</v>
      </c>
      <c r="U24" s="30"/>
      <c r="V24" s="30">
        <v>48200</v>
      </c>
      <c r="W24" s="30">
        <v>47800</v>
      </c>
      <c r="X24" s="30">
        <v>48100</v>
      </c>
      <c r="Y24" s="30"/>
      <c r="Z24" s="30">
        <v>43900</v>
      </c>
      <c r="AA24" s="30">
        <v>43800</v>
      </c>
      <c r="AB24" s="30">
        <v>43900</v>
      </c>
      <c r="AC24" s="30">
        <v>43900</v>
      </c>
      <c r="AD24" s="30"/>
      <c r="AE24" s="30">
        <v>43000</v>
      </c>
      <c r="AF24" s="30">
        <v>43800</v>
      </c>
      <c r="AG24" s="30">
        <v>43200</v>
      </c>
      <c r="AH24" s="30">
        <v>42900</v>
      </c>
      <c r="AI24" s="30">
        <v>43100</v>
      </c>
      <c r="AJ24" s="30">
        <v>43900</v>
      </c>
      <c r="AK24" s="30">
        <v>43200</v>
      </c>
      <c r="AL24" s="30"/>
      <c r="AM24" s="30">
        <v>44000</v>
      </c>
      <c r="AN24" s="30">
        <v>44000</v>
      </c>
      <c r="AO24" s="30">
        <v>44400</v>
      </c>
      <c r="AP24" s="30">
        <v>43900</v>
      </c>
      <c r="AQ24" s="30">
        <v>44100</v>
      </c>
      <c r="AR24" s="30"/>
      <c r="AS24" s="30">
        <v>39700</v>
      </c>
      <c r="AT24" s="30">
        <v>39900</v>
      </c>
      <c r="AU24" s="30">
        <v>39900</v>
      </c>
      <c r="AV24" s="30">
        <v>39600</v>
      </c>
      <c r="AW24" s="30"/>
      <c r="AX24" s="30">
        <v>43400</v>
      </c>
      <c r="AY24" s="30">
        <v>43700</v>
      </c>
      <c r="AZ24" s="30">
        <v>43700</v>
      </c>
      <c r="BA24" s="30">
        <v>43600</v>
      </c>
      <c r="BB24" s="30">
        <v>43700</v>
      </c>
      <c r="BC24" s="30">
        <v>43700</v>
      </c>
      <c r="BD24" s="30">
        <v>43600</v>
      </c>
      <c r="BE24" s="30"/>
      <c r="BF24" s="30">
        <v>41000</v>
      </c>
    </row>
    <row r="25" spans="1:58" x14ac:dyDescent="0.15">
      <c r="A25" s="28" t="s">
        <v>104</v>
      </c>
      <c r="B25" s="14" t="s">
        <v>120</v>
      </c>
      <c r="C25" s="29">
        <v>33000</v>
      </c>
      <c r="D25" s="29"/>
      <c r="E25" s="29">
        <v>32400</v>
      </c>
      <c r="F25" s="29">
        <v>32500</v>
      </c>
      <c r="G25" s="29">
        <v>32300</v>
      </c>
      <c r="H25" s="29">
        <v>33300</v>
      </c>
      <c r="I25" s="29">
        <v>32900</v>
      </c>
      <c r="J25" s="29">
        <v>32500</v>
      </c>
      <c r="K25" s="29"/>
      <c r="L25" s="29">
        <v>32700</v>
      </c>
      <c r="M25" s="29">
        <v>33100</v>
      </c>
      <c r="N25" s="29">
        <v>32900</v>
      </c>
      <c r="O25" s="29">
        <v>33700</v>
      </c>
      <c r="P25" s="29">
        <v>33100</v>
      </c>
      <c r="Q25" s="29">
        <v>32900</v>
      </c>
      <c r="R25" s="29">
        <v>32600</v>
      </c>
      <c r="S25" s="29">
        <v>32900</v>
      </c>
      <c r="T25" s="29">
        <v>33100</v>
      </c>
      <c r="U25" s="29"/>
      <c r="V25" s="29">
        <v>35800</v>
      </c>
      <c r="W25" s="29">
        <v>35700</v>
      </c>
      <c r="X25" s="29">
        <v>36100</v>
      </c>
      <c r="Y25" s="29"/>
      <c r="Z25" s="29">
        <v>33500</v>
      </c>
      <c r="AA25" s="29">
        <v>34300</v>
      </c>
      <c r="AB25" s="29">
        <v>33400</v>
      </c>
      <c r="AC25" s="29">
        <v>33500</v>
      </c>
      <c r="AD25" s="29"/>
      <c r="AE25" s="29">
        <v>32800</v>
      </c>
      <c r="AF25" s="29">
        <v>32400</v>
      </c>
      <c r="AG25" s="29">
        <v>32400</v>
      </c>
      <c r="AH25" s="29">
        <v>32800</v>
      </c>
      <c r="AI25" s="29">
        <v>32800</v>
      </c>
      <c r="AJ25" s="29">
        <v>32400</v>
      </c>
      <c r="AK25" s="29">
        <v>32400</v>
      </c>
      <c r="AL25" s="29"/>
      <c r="AM25" s="29">
        <v>28700</v>
      </c>
      <c r="AN25" s="29">
        <v>28700</v>
      </c>
      <c r="AO25" s="29">
        <v>29000</v>
      </c>
      <c r="AP25" s="29">
        <v>29000</v>
      </c>
      <c r="AQ25" s="29">
        <v>29000</v>
      </c>
      <c r="AR25" s="29"/>
      <c r="AS25" s="29">
        <v>31700</v>
      </c>
      <c r="AT25" s="29">
        <v>31600</v>
      </c>
      <c r="AU25" s="29">
        <v>31400</v>
      </c>
      <c r="AV25" s="29">
        <v>31700</v>
      </c>
      <c r="AW25" s="29"/>
      <c r="AX25" s="29">
        <v>31700</v>
      </c>
      <c r="AY25" s="29">
        <v>31800</v>
      </c>
      <c r="AZ25" s="29">
        <v>31800</v>
      </c>
      <c r="BA25" s="29">
        <v>31800</v>
      </c>
      <c r="BB25" s="29">
        <v>31800</v>
      </c>
      <c r="BC25" s="29">
        <v>31800</v>
      </c>
      <c r="BD25" s="29">
        <v>31800</v>
      </c>
      <c r="BE25" s="29"/>
      <c r="BF25" s="29">
        <v>37800</v>
      </c>
    </row>
    <row r="26" spans="1:58" x14ac:dyDescent="0.15">
      <c r="A26" s="31" t="s">
        <v>333</v>
      </c>
      <c r="B26" s="32" t="s">
        <v>121</v>
      </c>
      <c r="C26" s="30">
        <v>35400</v>
      </c>
      <c r="D26" s="30"/>
      <c r="E26" s="30">
        <v>37200</v>
      </c>
      <c r="F26" s="30">
        <v>37300</v>
      </c>
      <c r="G26" s="30">
        <v>37000</v>
      </c>
      <c r="H26" s="30">
        <v>37600</v>
      </c>
      <c r="I26" s="30">
        <v>37300</v>
      </c>
      <c r="J26" s="30">
        <v>37300</v>
      </c>
      <c r="K26" s="30"/>
      <c r="L26" s="30">
        <v>33500</v>
      </c>
      <c r="M26" s="30">
        <v>33400</v>
      </c>
      <c r="N26" s="30">
        <v>33400</v>
      </c>
      <c r="O26" s="30">
        <v>33500</v>
      </c>
      <c r="P26" s="30">
        <v>33500</v>
      </c>
      <c r="Q26" s="30">
        <v>33600</v>
      </c>
      <c r="R26" s="30">
        <v>33600</v>
      </c>
      <c r="S26" s="30">
        <v>33600</v>
      </c>
      <c r="T26" s="30">
        <v>33800</v>
      </c>
      <c r="U26" s="30"/>
      <c r="V26" s="30">
        <v>43100</v>
      </c>
      <c r="W26" s="30">
        <v>43100</v>
      </c>
      <c r="X26" s="30">
        <v>43300</v>
      </c>
      <c r="Y26" s="30"/>
      <c r="Z26" s="30">
        <v>38000</v>
      </c>
      <c r="AA26" s="30">
        <v>38000</v>
      </c>
      <c r="AB26" s="30">
        <v>38100</v>
      </c>
      <c r="AC26" s="30">
        <v>38200</v>
      </c>
      <c r="AD26" s="30"/>
      <c r="AE26" s="30">
        <v>32200</v>
      </c>
      <c r="AF26" s="30">
        <v>31900</v>
      </c>
      <c r="AG26" s="30">
        <v>31900</v>
      </c>
      <c r="AH26" s="30">
        <v>31900</v>
      </c>
      <c r="AI26" s="30">
        <v>32100</v>
      </c>
      <c r="AJ26" s="30">
        <v>31900</v>
      </c>
      <c r="AK26" s="30">
        <v>32000</v>
      </c>
      <c r="AL26" s="30"/>
      <c r="AM26" s="30">
        <v>29000</v>
      </c>
      <c r="AN26" s="30">
        <v>29000</v>
      </c>
      <c r="AO26" s="30">
        <v>29000</v>
      </c>
      <c r="AP26" s="30">
        <v>29000</v>
      </c>
      <c r="AQ26" s="30">
        <v>29000</v>
      </c>
      <c r="AR26" s="30"/>
      <c r="AS26" s="30">
        <v>32000</v>
      </c>
      <c r="AT26" s="30">
        <v>32000</v>
      </c>
      <c r="AU26" s="30">
        <v>32100</v>
      </c>
      <c r="AV26" s="30">
        <v>32100</v>
      </c>
      <c r="AW26" s="30"/>
      <c r="AX26" s="30">
        <v>32200</v>
      </c>
      <c r="AY26" s="30">
        <v>32400</v>
      </c>
      <c r="AZ26" s="30">
        <v>32500</v>
      </c>
      <c r="BA26" s="30">
        <v>32400</v>
      </c>
      <c r="BB26" s="30">
        <v>32500</v>
      </c>
      <c r="BC26" s="30">
        <v>32400</v>
      </c>
      <c r="BD26" s="30">
        <v>32500</v>
      </c>
      <c r="BE26" s="30"/>
      <c r="BF26" s="30">
        <v>28500</v>
      </c>
    </row>
    <row r="27" spans="1:58" x14ac:dyDescent="0.15">
      <c r="A27" s="28" t="s">
        <v>105</v>
      </c>
      <c r="B27" s="14" t="s">
        <v>122</v>
      </c>
      <c r="C27" s="29">
        <v>43600</v>
      </c>
      <c r="D27" s="29"/>
      <c r="E27" s="29">
        <v>42300</v>
      </c>
      <c r="F27" s="29">
        <v>43800</v>
      </c>
      <c r="G27" s="29">
        <v>47900</v>
      </c>
      <c r="H27" s="29">
        <v>44100</v>
      </c>
      <c r="I27" s="29">
        <v>42800</v>
      </c>
      <c r="J27" s="29">
        <v>42700</v>
      </c>
      <c r="K27" s="29"/>
      <c r="L27" s="29">
        <v>37400</v>
      </c>
      <c r="M27" s="29">
        <v>37700</v>
      </c>
      <c r="N27" s="29">
        <v>37700</v>
      </c>
      <c r="O27" s="29">
        <v>37900</v>
      </c>
      <c r="P27" s="29">
        <v>37900</v>
      </c>
      <c r="Q27" s="29">
        <v>38500</v>
      </c>
      <c r="R27" s="29">
        <v>37600</v>
      </c>
      <c r="S27" s="29">
        <v>36900</v>
      </c>
      <c r="T27" s="29">
        <v>36500</v>
      </c>
      <c r="U27" s="29"/>
      <c r="V27" s="29">
        <v>41400</v>
      </c>
      <c r="W27" s="29">
        <v>42500</v>
      </c>
      <c r="X27" s="29">
        <v>43500</v>
      </c>
      <c r="Y27" s="29"/>
      <c r="Z27" s="29">
        <v>39600</v>
      </c>
      <c r="AA27" s="29">
        <v>39900</v>
      </c>
      <c r="AB27" s="29">
        <v>39200</v>
      </c>
      <c r="AC27" s="29">
        <v>40800</v>
      </c>
      <c r="AD27" s="29"/>
      <c r="AE27" s="29">
        <v>40000</v>
      </c>
      <c r="AF27" s="29">
        <v>39500</v>
      </c>
      <c r="AG27" s="29">
        <v>39500</v>
      </c>
      <c r="AH27" s="29">
        <v>40300</v>
      </c>
      <c r="AI27" s="29">
        <v>39900</v>
      </c>
      <c r="AJ27" s="29">
        <v>39400</v>
      </c>
      <c r="AK27" s="29">
        <v>39500</v>
      </c>
      <c r="AL27" s="29"/>
      <c r="AM27" s="29">
        <v>36000</v>
      </c>
      <c r="AN27" s="29">
        <v>35600</v>
      </c>
      <c r="AO27" s="29">
        <v>36000</v>
      </c>
      <c r="AP27" s="29">
        <v>36000</v>
      </c>
      <c r="AQ27" s="29">
        <v>36000</v>
      </c>
      <c r="AR27" s="29"/>
      <c r="AS27" s="29">
        <v>36800</v>
      </c>
      <c r="AT27" s="29">
        <v>37200</v>
      </c>
      <c r="AU27" s="29">
        <v>35900</v>
      </c>
      <c r="AV27" s="29">
        <v>36800</v>
      </c>
      <c r="AW27" s="29"/>
      <c r="AX27" s="29">
        <v>37900</v>
      </c>
      <c r="AY27" s="29">
        <v>38300</v>
      </c>
      <c r="AZ27" s="29">
        <v>38300</v>
      </c>
      <c r="BA27" s="29">
        <v>36900</v>
      </c>
      <c r="BB27" s="29">
        <v>37500</v>
      </c>
      <c r="BC27" s="29">
        <v>38100</v>
      </c>
      <c r="BD27" s="29">
        <v>38400</v>
      </c>
      <c r="BE27" s="29"/>
      <c r="BF27" s="29">
        <v>44000</v>
      </c>
    </row>
    <row r="28" spans="1:58" x14ac:dyDescent="0.15">
      <c r="A28" s="31" t="s">
        <v>334</v>
      </c>
      <c r="B28" s="32" t="s">
        <v>20</v>
      </c>
      <c r="C28" s="30">
        <v>26900</v>
      </c>
      <c r="D28" s="30"/>
      <c r="E28" s="30">
        <v>32000</v>
      </c>
      <c r="F28" s="30">
        <v>31900</v>
      </c>
      <c r="G28" s="30">
        <v>32100</v>
      </c>
      <c r="H28" s="30">
        <v>33500</v>
      </c>
      <c r="I28" s="30">
        <v>31000</v>
      </c>
      <c r="J28" s="30">
        <v>29200</v>
      </c>
      <c r="K28" s="30"/>
      <c r="L28" s="30">
        <v>29000</v>
      </c>
      <c r="M28" s="30">
        <v>28900</v>
      </c>
      <c r="N28" s="30">
        <v>29000</v>
      </c>
      <c r="O28" s="30">
        <v>29400</v>
      </c>
      <c r="P28" s="30">
        <v>30000</v>
      </c>
      <c r="Q28" s="30">
        <v>31000</v>
      </c>
      <c r="R28" s="30">
        <v>31400</v>
      </c>
      <c r="S28" s="30">
        <v>29800</v>
      </c>
      <c r="T28" s="30">
        <v>29000</v>
      </c>
      <c r="U28" s="30"/>
      <c r="V28" s="30">
        <v>26900</v>
      </c>
      <c r="W28" s="30">
        <v>28600</v>
      </c>
      <c r="X28" s="30">
        <v>30700</v>
      </c>
      <c r="Y28" s="30"/>
      <c r="Z28" s="30">
        <v>29300</v>
      </c>
      <c r="AA28" s="30">
        <v>29500</v>
      </c>
      <c r="AB28" s="30">
        <v>29300</v>
      </c>
      <c r="AC28" s="30">
        <v>28300</v>
      </c>
      <c r="AD28" s="30"/>
      <c r="AE28" s="30">
        <v>26600</v>
      </c>
      <c r="AF28" s="30">
        <v>26900</v>
      </c>
      <c r="AG28" s="30">
        <v>26500</v>
      </c>
      <c r="AH28" s="30">
        <v>27500</v>
      </c>
      <c r="AI28" s="30">
        <v>26100</v>
      </c>
      <c r="AJ28" s="30">
        <v>27700</v>
      </c>
      <c r="AK28" s="30">
        <v>27800</v>
      </c>
      <c r="AL28" s="30"/>
      <c r="AM28" s="30">
        <v>24300</v>
      </c>
      <c r="AN28" s="30">
        <v>23300</v>
      </c>
      <c r="AO28" s="30">
        <v>25000</v>
      </c>
      <c r="AP28" s="30">
        <v>24200</v>
      </c>
      <c r="AQ28" s="30">
        <v>24800</v>
      </c>
      <c r="AR28" s="30"/>
      <c r="AS28" s="30">
        <v>26400</v>
      </c>
      <c r="AT28" s="30">
        <v>26400</v>
      </c>
      <c r="AU28" s="30">
        <v>27700</v>
      </c>
      <c r="AV28" s="30">
        <v>26200</v>
      </c>
      <c r="AW28" s="30"/>
      <c r="AX28" s="30">
        <v>29000</v>
      </c>
      <c r="AY28" s="30">
        <v>27700</v>
      </c>
      <c r="AZ28" s="30">
        <v>27300</v>
      </c>
      <c r="BA28" s="30">
        <v>28400</v>
      </c>
      <c r="BB28" s="30">
        <v>28700</v>
      </c>
      <c r="BC28" s="30">
        <v>29100</v>
      </c>
      <c r="BD28" s="30">
        <v>31500</v>
      </c>
      <c r="BE28" s="30"/>
      <c r="BF28" s="30">
        <v>30700</v>
      </c>
    </row>
    <row r="29" spans="1:58" x14ac:dyDescent="0.15">
      <c r="A29" s="28" t="s">
        <v>106</v>
      </c>
      <c r="B29" s="14" t="s">
        <v>21</v>
      </c>
      <c r="C29" s="29">
        <v>30400</v>
      </c>
      <c r="D29" s="29"/>
      <c r="E29" s="29">
        <v>31400</v>
      </c>
      <c r="F29" s="29">
        <v>31500</v>
      </c>
      <c r="G29" s="29">
        <v>31300</v>
      </c>
      <c r="H29" s="29">
        <v>31800</v>
      </c>
      <c r="I29" s="29">
        <v>31500</v>
      </c>
      <c r="J29" s="29">
        <v>31500</v>
      </c>
      <c r="K29" s="29"/>
      <c r="L29" s="29">
        <v>38400</v>
      </c>
      <c r="M29" s="29">
        <v>38400</v>
      </c>
      <c r="N29" s="29">
        <v>38500</v>
      </c>
      <c r="O29" s="29">
        <v>36400</v>
      </c>
      <c r="P29" s="29">
        <v>36400</v>
      </c>
      <c r="Q29" s="29">
        <v>36600</v>
      </c>
      <c r="R29" s="29">
        <v>36500</v>
      </c>
      <c r="S29" s="29">
        <v>36400</v>
      </c>
      <c r="T29" s="29">
        <v>36700</v>
      </c>
      <c r="U29" s="29"/>
      <c r="V29" s="29">
        <v>35400</v>
      </c>
      <c r="W29" s="29">
        <v>33800</v>
      </c>
      <c r="X29" s="29">
        <v>34000</v>
      </c>
      <c r="Y29" s="29"/>
      <c r="Z29" s="29">
        <v>33800</v>
      </c>
      <c r="AA29" s="29">
        <v>33600</v>
      </c>
      <c r="AB29" s="29">
        <v>33700</v>
      </c>
      <c r="AC29" s="29">
        <v>33400</v>
      </c>
      <c r="AD29" s="29"/>
      <c r="AE29" s="29">
        <v>31000</v>
      </c>
      <c r="AF29" s="29">
        <v>29000</v>
      </c>
      <c r="AG29" s="29">
        <v>29000</v>
      </c>
      <c r="AH29" s="29">
        <v>31100</v>
      </c>
      <c r="AI29" s="29">
        <v>29800</v>
      </c>
      <c r="AJ29" s="29">
        <v>30400</v>
      </c>
      <c r="AK29" s="29">
        <v>29100</v>
      </c>
      <c r="AL29" s="29"/>
      <c r="AM29" s="29">
        <v>28900</v>
      </c>
      <c r="AN29" s="29">
        <v>28900</v>
      </c>
      <c r="AO29" s="29">
        <v>29400</v>
      </c>
      <c r="AP29" s="29">
        <v>29000</v>
      </c>
      <c r="AQ29" s="29">
        <v>28900</v>
      </c>
      <c r="AR29" s="29"/>
      <c r="AS29" s="29">
        <v>38300</v>
      </c>
      <c r="AT29" s="29">
        <v>38400</v>
      </c>
      <c r="AU29" s="29">
        <v>38100</v>
      </c>
      <c r="AV29" s="29">
        <v>38100</v>
      </c>
      <c r="AW29" s="29"/>
      <c r="AX29" s="29">
        <v>33100</v>
      </c>
      <c r="AY29" s="29">
        <v>33000</v>
      </c>
      <c r="AZ29" s="29">
        <v>31700</v>
      </c>
      <c r="BA29" s="29">
        <v>33200</v>
      </c>
      <c r="BB29" s="29">
        <v>33100</v>
      </c>
      <c r="BC29" s="29">
        <v>31700</v>
      </c>
      <c r="BD29" s="29">
        <v>31500</v>
      </c>
      <c r="BE29" s="29"/>
      <c r="BF29" s="29">
        <v>27700</v>
      </c>
    </row>
    <row r="30" spans="1:58" x14ac:dyDescent="0.15">
      <c r="A30" s="31" t="s">
        <v>335</v>
      </c>
      <c r="B30" s="32" t="s">
        <v>22</v>
      </c>
      <c r="C30" s="30">
        <v>24900</v>
      </c>
      <c r="D30" s="30"/>
      <c r="E30" s="30">
        <v>25600</v>
      </c>
      <c r="F30" s="30">
        <v>25500</v>
      </c>
      <c r="G30" s="30">
        <v>25400</v>
      </c>
      <c r="H30" s="30">
        <v>25900</v>
      </c>
      <c r="I30" s="30">
        <v>26800</v>
      </c>
      <c r="J30" s="30">
        <v>26800</v>
      </c>
      <c r="K30" s="30"/>
      <c r="L30" s="30">
        <v>29400</v>
      </c>
      <c r="M30" s="30">
        <v>29400</v>
      </c>
      <c r="N30" s="30">
        <v>29400</v>
      </c>
      <c r="O30" s="30">
        <v>29400</v>
      </c>
      <c r="P30" s="30">
        <v>29400</v>
      </c>
      <c r="Q30" s="30">
        <v>29500</v>
      </c>
      <c r="R30" s="30">
        <v>29400</v>
      </c>
      <c r="S30" s="30">
        <v>29300</v>
      </c>
      <c r="T30" s="30">
        <v>29400</v>
      </c>
      <c r="U30" s="30"/>
      <c r="V30" s="30">
        <v>27700</v>
      </c>
      <c r="W30" s="30">
        <v>27600</v>
      </c>
      <c r="X30" s="30">
        <v>27900</v>
      </c>
      <c r="Y30" s="30"/>
      <c r="Z30" s="30">
        <v>26600</v>
      </c>
      <c r="AA30" s="30">
        <v>26500</v>
      </c>
      <c r="AB30" s="30">
        <v>26600</v>
      </c>
      <c r="AC30" s="30">
        <v>26400</v>
      </c>
      <c r="AD30" s="30"/>
      <c r="AE30" s="30">
        <v>24500</v>
      </c>
      <c r="AF30" s="30">
        <v>24700</v>
      </c>
      <c r="AG30" s="30">
        <v>24700</v>
      </c>
      <c r="AH30" s="30">
        <v>24800</v>
      </c>
      <c r="AI30" s="30">
        <v>24400</v>
      </c>
      <c r="AJ30" s="30">
        <v>24800</v>
      </c>
      <c r="AK30" s="30">
        <v>24800</v>
      </c>
      <c r="AL30" s="30"/>
      <c r="AM30" s="30">
        <v>23300</v>
      </c>
      <c r="AN30" s="30">
        <v>23300</v>
      </c>
      <c r="AO30" s="30">
        <v>23300</v>
      </c>
      <c r="AP30" s="30">
        <v>23800</v>
      </c>
      <c r="AQ30" s="30">
        <v>23100</v>
      </c>
      <c r="AR30" s="30"/>
      <c r="AS30" s="30">
        <v>29200</v>
      </c>
      <c r="AT30" s="30">
        <v>30500</v>
      </c>
      <c r="AU30" s="30">
        <v>29200</v>
      </c>
      <c r="AV30" s="30">
        <v>28700</v>
      </c>
      <c r="AW30" s="30"/>
      <c r="AX30" s="30">
        <v>25800</v>
      </c>
      <c r="AY30" s="30">
        <v>25900</v>
      </c>
      <c r="AZ30" s="30">
        <v>24900</v>
      </c>
      <c r="BA30" s="30">
        <v>25300</v>
      </c>
      <c r="BB30" s="30">
        <v>25500</v>
      </c>
      <c r="BC30" s="30">
        <v>24900</v>
      </c>
      <c r="BD30" s="30">
        <v>24900</v>
      </c>
      <c r="BE30" s="30"/>
      <c r="BF30" s="30">
        <v>25300</v>
      </c>
    </row>
    <row r="31" spans="1:58" x14ac:dyDescent="0.15">
      <c r="A31" s="28" t="s">
        <v>107</v>
      </c>
      <c r="B31" s="14" t="s">
        <v>23</v>
      </c>
      <c r="C31" s="29">
        <v>45600</v>
      </c>
      <c r="D31" s="29"/>
      <c r="E31" s="29">
        <v>52200</v>
      </c>
      <c r="F31" s="29">
        <v>54300</v>
      </c>
      <c r="G31" s="29">
        <v>59400</v>
      </c>
      <c r="H31" s="29">
        <v>54500</v>
      </c>
      <c r="I31" s="29">
        <v>54400</v>
      </c>
      <c r="J31" s="29">
        <v>54400</v>
      </c>
      <c r="K31" s="29"/>
      <c r="L31" s="29">
        <v>43900</v>
      </c>
      <c r="M31" s="29">
        <v>44100</v>
      </c>
      <c r="N31" s="29">
        <v>45900</v>
      </c>
      <c r="O31" s="29">
        <v>45700</v>
      </c>
      <c r="P31" s="29">
        <v>45700</v>
      </c>
      <c r="Q31" s="29">
        <v>47200</v>
      </c>
      <c r="R31" s="29">
        <v>46300</v>
      </c>
      <c r="S31" s="29">
        <v>46800</v>
      </c>
      <c r="T31" s="29">
        <v>44900</v>
      </c>
      <c r="U31" s="29"/>
      <c r="V31" s="29">
        <v>48200</v>
      </c>
      <c r="W31" s="29">
        <v>49000</v>
      </c>
      <c r="X31" s="29">
        <v>47500</v>
      </c>
      <c r="Y31" s="29"/>
      <c r="Z31" s="29">
        <v>43400</v>
      </c>
      <c r="AA31" s="29">
        <v>49500</v>
      </c>
      <c r="AB31" s="29">
        <v>46600</v>
      </c>
      <c r="AC31" s="29">
        <v>46600</v>
      </c>
      <c r="AD31" s="29"/>
      <c r="AE31" s="29">
        <v>37500</v>
      </c>
      <c r="AF31" s="29">
        <v>37700</v>
      </c>
      <c r="AG31" s="29">
        <v>37200</v>
      </c>
      <c r="AH31" s="29">
        <v>38200</v>
      </c>
      <c r="AI31" s="29">
        <v>39200</v>
      </c>
      <c r="AJ31" s="29">
        <v>37400</v>
      </c>
      <c r="AK31" s="29">
        <v>37400</v>
      </c>
      <c r="AL31" s="29"/>
      <c r="AM31" s="29">
        <v>44100</v>
      </c>
      <c r="AN31" s="29">
        <v>44300</v>
      </c>
      <c r="AO31" s="29">
        <v>44100</v>
      </c>
      <c r="AP31" s="29">
        <v>44900</v>
      </c>
      <c r="AQ31" s="29">
        <v>45000</v>
      </c>
      <c r="AR31" s="29"/>
      <c r="AS31" s="29">
        <v>47700</v>
      </c>
      <c r="AT31" s="29">
        <v>48500</v>
      </c>
      <c r="AU31" s="29">
        <v>48300</v>
      </c>
      <c r="AV31" s="29">
        <v>48100</v>
      </c>
      <c r="AW31" s="29"/>
      <c r="AX31" s="29">
        <v>41100</v>
      </c>
      <c r="AY31" s="29">
        <v>41400</v>
      </c>
      <c r="AZ31" s="29">
        <v>41100</v>
      </c>
      <c r="BA31" s="29">
        <v>41300</v>
      </c>
      <c r="BB31" s="29">
        <v>41400</v>
      </c>
      <c r="BC31" s="29">
        <v>41300</v>
      </c>
      <c r="BD31" s="29">
        <v>41500</v>
      </c>
      <c r="BE31" s="29"/>
      <c r="BF31" s="29">
        <v>49200</v>
      </c>
    </row>
    <row r="32" spans="1:58" x14ac:dyDescent="0.15">
      <c r="A32" s="31" t="s">
        <v>336</v>
      </c>
      <c r="B32" s="32" t="s">
        <v>24</v>
      </c>
      <c r="C32" s="30">
        <v>31500</v>
      </c>
      <c r="D32" s="30"/>
      <c r="E32" s="30">
        <v>34200</v>
      </c>
      <c r="F32" s="30">
        <v>35600</v>
      </c>
      <c r="G32" s="30">
        <v>38900</v>
      </c>
      <c r="H32" s="30">
        <v>35500</v>
      </c>
      <c r="I32" s="30">
        <v>35600</v>
      </c>
      <c r="J32" s="30">
        <v>35600</v>
      </c>
      <c r="K32" s="30"/>
      <c r="L32" s="30">
        <v>29700</v>
      </c>
      <c r="M32" s="30">
        <v>30500</v>
      </c>
      <c r="N32" s="30">
        <v>29800</v>
      </c>
      <c r="O32" s="30">
        <v>34400</v>
      </c>
      <c r="P32" s="30">
        <v>34400</v>
      </c>
      <c r="Q32" s="30">
        <v>34500</v>
      </c>
      <c r="R32" s="30">
        <v>33500</v>
      </c>
      <c r="S32" s="30">
        <v>32900</v>
      </c>
      <c r="T32" s="30">
        <v>31200</v>
      </c>
      <c r="U32" s="30"/>
      <c r="V32" s="30">
        <v>30600</v>
      </c>
      <c r="W32" s="30">
        <v>30700</v>
      </c>
      <c r="X32" s="30">
        <v>31900</v>
      </c>
      <c r="Y32" s="30"/>
      <c r="Z32" s="30">
        <v>29400</v>
      </c>
      <c r="AA32" s="30">
        <v>31900</v>
      </c>
      <c r="AB32" s="30">
        <v>31300</v>
      </c>
      <c r="AC32" s="30">
        <v>30500</v>
      </c>
      <c r="AD32" s="30"/>
      <c r="AE32" s="30">
        <v>27200</v>
      </c>
      <c r="AF32" s="30">
        <v>28300</v>
      </c>
      <c r="AG32" s="30">
        <v>28300</v>
      </c>
      <c r="AH32" s="30"/>
      <c r="AI32" s="30"/>
      <c r="AJ32" s="30">
        <v>28300</v>
      </c>
      <c r="AK32" s="30">
        <v>28300</v>
      </c>
      <c r="AL32" s="30"/>
      <c r="AM32" s="30">
        <v>30600</v>
      </c>
      <c r="AN32" s="30">
        <v>32300</v>
      </c>
      <c r="AO32" s="30">
        <v>30700</v>
      </c>
      <c r="AP32" s="30">
        <v>32700</v>
      </c>
      <c r="AQ32" s="30">
        <v>32700</v>
      </c>
      <c r="AR32" s="30"/>
      <c r="AS32" s="30"/>
      <c r="AT32" s="30"/>
      <c r="AU32" s="30"/>
      <c r="AV32" s="30"/>
      <c r="AW32" s="30"/>
      <c r="AX32" s="30">
        <v>27000</v>
      </c>
      <c r="AY32" s="30">
        <v>27100</v>
      </c>
      <c r="AZ32" s="30">
        <v>26900</v>
      </c>
      <c r="BA32" s="30">
        <v>27100</v>
      </c>
      <c r="BB32" s="30">
        <v>27000</v>
      </c>
      <c r="BC32" s="30">
        <v>26900</v>
      </c>
      <c r="BD32" s="30">
        <v>27000</v>
      </c>
      <c r="BE32" s="30"/>
      <c r="BF32" s="30">
        <v>31400</v>
      </c>
    </row>
    <row r="33" spans="1:58" x14ac:dyDescent="0.15">
      <c r="A33" s="28" t="s">
        <v>108</v>
      </c>
      <c r="B33" s="14" t="s">
        <v>25</v>
      </c>
      <c r="C33" s="29">
        <v>29700</v>
      </c>
      <c r="D33" s="29"/>
      <c r="E33" s="29">
        <v>34000</v>
      </c>
      <c r="F33" s="29">
        <v>35800</v>
      </c>
      <c r="G33" s="29">
        <v>38700</v>
      </c>
      <c r="H33" s="29">
        <v>35500</v>
      </c>
      <c r="I33" s="29">
        <v>35400</v>
      </c>
      <c r="J33" s="29">
        <v>35700</v>
      </c>
      <c r="K33" s="29"/>
      <c r="L33" s="29">
        <v>31900</v>
      </c>
      <c r="M33" s="29">
        <v>32200</v>
      </c>
      <c r="N33" s="29">
        <v>31400</v>
      </c>
      <c r="O33" s="29">
        <v>33600</v>
      </c>
      <c r="P33" s="29">
        <v>33700</v>
      </c>
      <c r="Q33" s="29">
        <v>33500</v>
      </c>
      <c r="R33" s="29">
        <v>32200</v>
      </c>
      <c r="S33" s="29">
        <v>32300</v>
      </c>
      <c r="T33" s="29">
        <v>32300</v>
      </c>
      <c r="U33" s="29"/>
      <c r="V33" s="29">
        <v>32500</v>
      </c>
      <c r="W33" s="29">
        <v>33300</v>
      </c>
      <c r="X33" s="29">
        <v>31500</v>
      </c>
      <c r="Y33" s="29"/>
      <c r="Z33" s="29">
        <v>26800</v>
      </c>
      <c r="AA33" s="29">
        <v>30300</v>
      </c>
      <c r="AB33" s="29">
        <v>27200</v>
      </c>
      <c r="AC33" s="29">
        <v>27100</v>
      </c>
      <c r="AD33" s="29"/>
      <c r="AE33" s="29">
        <v>29700</v>
      </c>
      <c r="AF33" s="29">
        <v>29400</v>
      </c>
      <c r="AG33" s="29">
        <v>29200</v>
      </c>
      <c r="AH33" s="29">
        <v>29700</v>
      </c>
      <c r="AI33" s="29">
        <v>30300</v>
      </c>
      <c r="AJ33" s="29">
        <v>29600</v>
      </c>
      <c r="AK33" s="29">
        <v>29100</v>
      </c>
      <c r="AL33" s="29"/>
      <c r="AM33" s="29">
        <v>31000</v>
      </c>
      <c r="AN33" s="29">
        <v>31200</v>
      </c>
      <c r="AO33" s="29">
        <v>31200</v>
      </c>
      <c r="AP33" s="29">
        <v>31500</v>
      </c>
      <c r="AQ33" s="29">
        <v>31600</v>
      </c>
      <c r="AR33" s="29"/>
      <c r="AS33" s="29">
        <v>25100</v>
      </c>
      <c r="AT33" s="29">
        <v>25600</v>
      </c>
      <c r="AU33" s="29">
        <v>25200</v>
      </c>
      <c r="AV33" s="29">
        <v>25300</v>
      </c>
      <c r="AW33" s="29"/>
      <c r="AX33" s="29">
        <v>27900</v>
      </c>
      <c r="AY33" s="29">
        <v>28000</v>
      </c>
      <c r="AZ33" s="29">
        <v>27700</v>
      </c>
      <c r="BA33" s="29">
        <v>27900</v>
      </c>
      <c r="BB33" s="29">
        <v>27800</v>
      </c>
      <c r="BC33" s="29">
        <v>27700</v>
      </c>
      <c r="BD33" s="29">
        <v>28000</v>
      </c>
      <c r="BE33" s="29"/>
      <c r="BF33" s="29">
        <v>34900</v>
      </c>
    </row>
    <row r="34" spans="1:58" x14ac:dyDescent="0.15">
      <c r="A34" s="31" t="s">
        <v>337</v>
      </c>
      <c r="B34" s="32" t="s">
        <v>26</v>
      </c>
      <c r="C34" s="30">
        <v>36500</v>
      </c>
      <c r="D34" s="30"/>
      <c r="E34" s="30"/>
      <c r="F34" s="30"/>
      <c r="G34" s="30"/>
      <c r="H34" s="30"/>
      <c r="I34" s="30"/>
      <c r="J34" s="30"/>
      <c r="K34" s="30"/>
      <c r="L34" s="30">
        <v>30700</v>
      </c>
      <c r="M34" s="30">
        <v>30600</v>
      </c>
      <c r="N34" s="30">
        <v>30800</v>
      </c>
      <c r="O34" s="30">
        <v>30600</v>
      </c>
      <c r="P34" s="30">
        <v>30600</v>
      </c>
      <c r="Q34" s="30">
        <v>30700</v>
      </c>
      <c r="R34" s="30">
        <v>30700</v>
      </c>
      <c r="S34" s="30">
        <v>30700</v>
      </c>
      <c r="T34" s="30">
        <v>30800</v>
      </c>
      <c r="U34" s="30"/>
      <c r="V34" s="30">
        <v>32000</v>
      </c>
      <c r="W34" s="30">
        <v>31300</v>
      </c>
      <c r="X34" s="30">
        <v>31500</v>
      </c>
      <c r="Y34" s="30"/>
      <c r="Z34" s="30">
        <v>32800</v>
      </c>
      <c r="AA34" s="30">
        <v>32500</v>
      </c>
      <c r="AB34" s="30">
        <v>32700</v>
      </c>
      <c r="AC34" s="30">
        <v>32600</v>
      </c>
      <c r="AD34" s="30"/>
      <c r="AE34" s="30">
        <v>26500</v>
      </c>
      <c r="AF34" s="30">
        <v>26400</v>
      </c>
      <c r="AG34" s="30">
        <v>26400</v>
      </c>
      <c r="AH34" s="30">
        <v>26400</v>
      </c>
      <c r="AI34" s="30">
        <v>26400</v>
      </c>
      <c r="AJ34" s="30">
        <v>26400</v>
      </c>
      <c r="AK34" s="30">
        <v>26400</v>
      </c>
      <c r="AL34" s="30"/>
      <c r="AM34" s="30"/>
      <c r="AN34" s="30"/>
      <c r="AO34" s="30"/>
      <c r="AP34" s="30"/>
      <c r="AQ34" s="30"/>
      <c r="AR34" s="30"/>
      <c r="AS34" s="30">
        <v>25100</v>
      </c>
      <c r="AT34" s="30">
        <v>25100</v>
      </c>
      <c r="AU34" s="30">
        <v>25200</v>
      </c>
      <c r="AV34" s="30">
        <v>25100</v>
      </c>
      <c r="AW34" s="30"/>
      <c r="AX34" s="30"/>
      <c r="AY34" s="30"/>
      <c r="AZ34" s="30"/>
      <c r="BA34" s="30"/>
      <c r="BB34" s="30"/>
      <c r="BC34" s="30"/>
      <c r="BD34" s="30"/>
      <c r="BE34" s="30"/>
      <c r="BF34" s="30"/>
    </row>
    <row r="35" spans="1:58" x14ac:dyDescent="0.15">
      <c r="A35" s="28" t="s">
        <v>109</v>
      </c>
      <c r="B35" s="14" t="s">
        <v>27</v>
      </c>
      <c r="C35" s="29">
        <v>32900</v>
      </c>
      <c r="D35" s="29"/>
      <c r="E35" s="29">
        <v>37800</v>
      </c>
      <c r="F35" s="29">
        <v>37700</v>
      </c>
      <c r="G35" s="29">
        <v>37800</v>
      </c>
      <c r="H35" s="29">
        <v>38200</v>
      </c>
      <c r="I35" s="29">
        <v>34100</v>
      </c>
      <c r="J35" s="29">
        <v>41700</v>
      </c>
      <c r="K35" s="29"/>
      <c r="L35" s="29">
        <v>54700</v>
      </c>
      <c r="M35" s="29">
        <v>55600</v>
      </c>
      <c r="N35" s="29">
        <v>51600</v>
      </c>
      <c r="O35" s="29">
        <v>55700</v>
      </c>
      <c r="P35" s="29">
        <v>57000</v>
      </c>
      <c r="Q35" s="29">
        <v>54400</v>
      </c>
      <c r="R35" s="29">
        <v>52800</v>
      </c>
      <c r="S35" s="29">
        <v>52300</v>
      </c>
      <c r="T35" s="29">
        <v>46300</v>
      </c>
      <c r="U35" s="29"/>
      <c r="V35" s="29">
        <v>34400</v>
      </c>
      <c r="W35" s="29">
        <v>39800</v>
      </c>
      <c r="X35" s="29">
        <v>40700</v>
      </c>
      <c r="Y35" s="29"/>
      <c r="Z35" s="29">
        <v>45100</v>
      </c>
      <c r="AA35" s="29">
        <v>48300</v>
      </c>
      <c r="AB35" s="29">
        <v>45900</v>
      </c>
      <c r="AC35" s="29">
        <v>47500</v>
      </c>
      <c r="AD35" s="29"/>
      <c r="AE35" s="29">
        <v>40600</v>
      </c>
      <c r="AF35" s="29">
        <v>40700</v>
      </c>
      <c r="AG35" s="29">
        <v>41300</v>
      </c>
      <c r="AH35" s="29">
        <v>43000</v>
      </c>
      <c r="AI35" s="29">
        <v>40300</v>
      </c>
      <c r="AJ35" s="29">
        <v>44200</v>
      </c>
      <c r="AK35" s="29">
        <v>41800</v>
      </c>
      <c r="AL35" s="29"/>
      <c r="AM35" s="29">
        <v>37500</v>
      </c>
      <c r="AN35" s="29">
        <v>31300</v>
      </c>
      <c r="AO35" s="29">
        <v>35800</v>
      </c>
      <c r="AP35" s="29">
        <v>31400</v>
      </c>
      <c r="AQ35" s="29">
        <v>31600</v>
      </c>
      <c r="AR35" s="29"/>
      <c r="AS35" s="29">
        <v>32400</v>
      </c>
      <c r="AT35" s="29">
        <v>32400</v>
      </c>
      <c r="AU35" s="29">
        <v>32400</v>
      </c>
      <c r="AV35" s="29">
        <v>32400</v>
      </c>
      <c r="AW35" s="29"/>
      <c r="AX35" s="29">
        <v>32800</v>
      </c>
      <c r="AY35" s="29">
        <v>34400</v>
      </c>
      <c r="AZ35" s="29">
        <v>33900</v>
      </c>
      <c r="BA35" s="29">
        <v>33800</v>
      </c>
      <c r="BB35" s="29">
        <v>33600</v>
      </c>
      <c r="BC35" s="29">
        <v>33200</v>
      </c>
      <c r="BD35" s="29">
        <v>33400</v>
      </c>
      <c r="BE35" s="29"/>
      <c r="BF35" s="29"/>
    </row>
    <row r="36" spans="1:58" x14ac:dyDescent="0.15">
      <c r="A36" s="31" t="s">
        <v>338</v>
      </c>
      <c r="B36" s="32" t="s">
        <v>28</v>
      </c>
      <c r="C36" s="30">
        <v>26400</v>
      </c>
      <c r="D36" s="30"/>
      <c r="E36" s="30">
        <v>33700</v>
      </c>
      <c r="F36" s="30">
        <v>34000</v>
      </c>
      <c r="G36" s="30">
        <v>38400</v>
      </c>
      <c r="H36" s="30">
        <v>30700</v>
      </c>
      <c r="I36" s="30">
        <v>30900</v>
      </c>
      <c r="J36" s="30">
        <v>28700</v>
      </c>
      <c r="K36" s="30"/>
      <c r="L36" s="30">
        <v>28700</v>
      </c>
      <c r="M36" s="30">
        <v>28400</v>
      </c>
      <c r="N36" s="30">
        <v>28300</v>
      </c>
      <c r="O36" s="30">
        <v>29800</v>
      </c>
      <c r="P36" s="30">
        <v>28900</v>
      </c>
      <c r="Q36" s="30">
        <v>30000</v>
      </c>
      <c r="R36" s="30">
        <v>29900</v>
      </c>
      <c r="S36" s="30">
        <v>30000</v>
      </c>
      <c r="T36" s="30">
        <v>26400</v>
      </c>
      <c r="U36" s="30"/>
      <c r="V36" s="30">
        <v>26700</v>
      </c>
      <c r="W36" s="30">
        <v>29600</v>
      </c>
      <c r="X36" s="30">
        <v>29100</v>
      </c>
      <c r="Y36" s="30"/>
      <c r="Z36" s="30">
        <v>30200</v>
      </c>
      <c r="AA36" s="30">
        <v>28400</v>
      </c>
      <c r="AB36" s="30">
        <v>30500</v>
      </c>
      <c r="AC36" s="30">
        <v>28500</v>
      </c>
      <c r="AD36" s="30"/>
      <c r="AE36" s="30">
        <v>27100</v>
      </c>
      <c r="AF36" s="30">
        <v>27500</v>
      </c>
      <c r="AG36" s="30">
        <v>28400</v>
      </c>
      <c r="AH36" s="30">
        <v>30000</v>
      </c>
      <c r="AI36" s="30">
        <v>28200</v>
      </c>
      <c r="AJ36" s="30">
        <v>29600</v>
      </c>
      <c r="AK36" s="30">
        <v>30000</v>
      </c>
      <c r="AL36" s="30"/>
      <c r="AM36" s="30">
        <v>24400</v>
      </c>
      <c r="AN36" s="30">
        <v>23500</v>
      </c>
      <c r="AO36" s="30">
        <v>25300</v>
      </c>
      <c r="AP36" s="30">
        <v>24600</v>
      </c>
      <c r="AQ36" s="30">
        <v>23600</v>
      </c>
      <c r="AR36" s="30"/>
      <c r="AS36" s="30">
        <v>25900</v>
      </c>
      <c r="AT36" s="30">
        <v>25800</v>
      </c>
      <c r="AU36" s="30">
        <v>25700</v>
      </c>
      <c r="AV36" s="30">
        <v>25300</v>
      </c>
      <c r="AW36" s="30"/>
      <c r="AX36" s="30">
        <v>25800</v>
      </c>
      <c r="AY36" s="30">
        <v>28000</v>
      </c>
      <c r="AZ36" s="30">
        <v>25600</v>
      </c>
      <c r="BA36" s="30">
        <v>25800</v>
      </c>
      <c r="BB36" s="30">
        <v>25000</v>
      </c>
      <c r="BC36" s="30">
        <v>26200</v>
      </c>
      <c r="BD36" s="30">
        <v>28800</v>
      </c>
      <c r="BE36" s="30"/>
      <c r="BF36" s="30">
        <v>29800</v>
      </c>
    </row>
    <row r="37" spans="1:58" x14ac:dyDescent="0.15">
      <c r="A37" s="28" t="s">
        <v>110</v>
      </c>
      <c r="B37" s="14" t="s">
        <v>29</v>
      </c>
      <c r="C37" s="29">
        <v>28100</v>
      </c>
      <c r="D37" s="29"/>
      <c r="E37" s="29">
        <v>29600</v>
      </c>
      <c r="F37" s="29">
        <v>30400</v>
      </c>
      <c r="G37" s="29">
        <v>33000</v>
      </c>
      <c r="H37" s="29">
        <v>33000</v>
      </c>
      <c r="I37" s="29">
        <v>28500</v>
      </c>
      <c r="J37" s="29">
        <v>31600</v>
      </c>
      <c r="K37" s="29"/>
      <c r="L37" s="29">
        <v>29100</v>
      </c>
      <c r="M37" s="29">
        <v>29500</v>
      </c>
      <c r="N37" s="29">
        <v>28500</v>
      </c>
      <c r="O37" s="29">
        <v>28700</v>
      </c>
      <c r="P37" s="29">
        <v>28700</v>
      </c>
      <c r="Q37" s="29">
        <v>28800</v>
      </c>
      <c r="R37" s="29">
        <v>28700</v>
      </c>
      <c r="S37" s="29">
        <v>28900</v>
      </c>
      <c r="T37" s="29">
        <v>28200</v>
      </c>
      <c r="U37" s="29"/>
      <c r="V37" s="29">
        <v>27800</v>
      </c>
      <c r="W37" s="29">
        <v>28500</v>
      </c>
      <c r="X37" s="29">
        <v>28600</v>
      </c>
      <c r="Y37" s="29"/>
      <c r="Z37" s="29">
        <v>31300</v>
      </c>
      <c r="AA37" s="29">
        <v>31200</v>
      </c>
      <c r="AB37" s="29">
        <v>31700</v>
      </c>
      <c r="AC37" s="29">
        <v>31300</v>
      </c>
      <c r="AD37" s="29"/>
      <c r="AE37" s="29">
        <v>25500</v>
      </c>
      <c r="AF37" s="29">
        <v>26600</v>
      </c>
      <c r="AG37" s="29">
        <v>26300</v>
      </c>
      <c r="AH37" s="29">
        <v>26400</v>
      </c>
      <c r="AI37" s="29">
        <v>26200</v>
      </c>
      <c r="AJ37" s="29">
        <v>26600</v>
      </c>
      <c r="AK37" s="29">
        <v>26400</v>
      </c>
      <c r="AL37" s="29"/>
      <c r="AM37" s="29">
        <v>23500</v>
      </c>
      <c r="AN37" s="29">
        <v>23900</v>
      </c>
      <c r="AO37" s="29">
        <v>23500</v>
      </c>
      <c r="AP37" s="29">
        <v>23800</v>
      </c>
      <c r="AQ37" s="29">
        <v>24100</v>
      </c>
      <c r="AR37" s="29"/>
      <c r="AS37" s="29"/>
      <c r="AT37" s="29"/>
      <c r="AU37" s="29"/>
      <c r="AV37" s="29"/>
      <c r="AW37" s="29"/>
      <c r="AX37" s="29">
        <v>25600</v>
      </c>
      <c r="AY37" s="29">
        <v>25800</v>
      </c>
      <c r="AZ37" s="29">
        <v>25700</v>
      </c>
      <c r="BA37" s="29">
        <v>25800</v>
      </c>
      <c r="BB37" s="29">
        <v>25500</v>
      </c>
      <c r="BC37" s="29">
        <v>25300</v>
      </c>
      <c r="BD37" s="29">
        <v>25900</v>
      </c>
      <c r="BE37" s="29"/>
      <c r="BF37" s="29"/>
    </row>
    <row r="38" spans="1:58" x14ac:dyDescent="0.15">
      <c r="A38" s="31" t="s">
        <v>339</v>
      </c>
      <c r="B38" s="32" t="s">
        <v>30</v>
      </c>
      <c r="C38" s="30">
        <v>28300</v>
      </c>
      <c r="D38" s="30"/>
      <c r="E38" s="30">
        <v>30100</v>
      </c>
      <c r="F38" s="30">
        <v>31900</v>
      </c>
      <c r="G38" s="30">
        <v>34600</v>
      </c>
      <c r="H38" s="30">
        <v>30800</v>
      </c>
      <c r="I38" s="30">
        <v>30000</v>
      </c>
      <c r="J38" s="30">
        <v>30200</v>
      </c>
      <c r="K38" s="30"/>
      <c r="L38" s="30">
        <v>29700</v>
      </c>
      <c r="M38" s="30">
        <v>30000</v>
      </c>
      <c r="N38" s="30">
        <v>26500</v>
      </c>
      <c r="O38" s="30">
        <v>29800</v>
      </c>
      <c r="P38" s="30">
        <v>30300</v>
      </c>
      <c r="Q38" s="30">
        <v>30800</v>
      </c>
      <c r="R38" s="30">
        <v>29900</v>
      </c>
      <c r="S38" s="30">
        <v>29500</v>
      </c>
      <c r="T38" s="30">
        <v>25500</v>
      </c>
      <c r="U38" s="30"/>
      <c r="V38" s="30">
        <v>27600</v>
      </c>
      <c r="W38" s="30">
        <v>28600</v>
      </c>
      <c r="X38" s="30">
        <v>28200</v>
      </c>
      <c r="Y38" s="30"/>
      <c r="Z38" s="30">
        <v>26900</v>
      </c>
      <c r="AA38" s="30">
        <v>28400</v>
      </c>
      <c r="AB38" s="30">
        <v>27600</v>
      </c>
      <c r="AC38" s="30">
        <v>27000</v>
      </c>
      <c r="AD38" s="30"/>
      <c r="AE38" s="30">
        <v>25700</v>
      </c>
      <c r="AF38" s="30">
        <v>26600</v>
      </c>
      <c r="AG38" s="30">
        <v>26900</v>
      </c>
      <c r="AH38" s="30">
        <v>27100</v>
      </c>
      <c r="AI38" s="30">
        <v>25700</v>
      </c>
      <c r="AJ38" s="30">
        <v>27700</v>
      </c>
      <c r="AK38" s="30">
        <v>27200</v>
      </c>
      <c r="AL38" s="30"/>
      <c r="AM38" s="30">
        <v>22400</v>
      </c>
      <c r="AN38" s="30">
        <v>21600</v>
      </c>
      <c r="AO38" s="30">
        <v>22700</v>
      </c>
      <c r="AP38" s="30">
        <v>22400</v>
      </c>
      <c r="AQ38" s="30">
        <v>22000</v>
      </c>
      <c r="AR38" s="30"/>
      <c r="AS38" s="30">
        <v>25000</v>
      </c>
      <c r="AT38" s="30">
        <v>25000</v>
      </c>
      <c r="AU38" s="30">
        <v>24800</v>
      </c>
      <c r="AV38" s="30">
        <v>24700</v>
      </c>
      <c r="AW38" s="30"/>
      <c r="AX38" s="30">
        <v>26000</v>
      </c>
      <c r="AY38" s="30">
        <v>26200</v>
      </c>
      <c r="AZ38" s="30">
        <v>26100</v>
      </c>
      <c r="BA38" s="30">
        <v>25700</v>
      </c>
      <c r="BB38" s="30">
        <v>25800</v>
      </c>
      <c r="BC38" s="30">
        <v>25700</v>
      </c>
      <c r="BD38" s="30">
        <v>26200</v>
      </c>
      <c r="BE38" s="30"/>
      <c r="BF38" s="30">
        <v>28500</v>
      </c>
    </row>
    <row r="39" spans="1:58" x14ac:dyDescent="0.15">
      <c r="A39" s="28" t="s">
        <v>111</v>
      </c>
      <c r="B39" s="14" t="s">
        <v>31</v>
      </c>
      <c r="C39" s="29">
        <v>24100</v>
      </c>
      <c r="D39" s="29"/>
      <c r="E39" s="29">
        <v>23600</v>
      </c>
      <c r="F39" s="29">
        <v>25200</v>
      </c>
      <c r="G39" s="29">
        <v>26400</v>
      </c>
      <c r="H39" s="29">
        <v>23100</v>
      </c>
      <c r="I39" s="29">
        <v>25400</v>
      </c>
      <c r="J39" s="29">
        <v>25900</v>
      </c>
      <c r="K39" s="29"/>
      <c r="L39" s="29">
        <v>26000</v>
      </c>
      <c r="M39" s="29">
        <v>26100</v>
      </c>
      <c r="N39" s="29">
        <v>25200</v>
      </c>
      <c r="O39" s="29">
        <v>25800</v>
      </c>
      <c r="P39" s="29">
        <v>26300</v>
      </c>
      <c r="Q39" s="29">
        <v>27000</v>
      </c>
      <c r="R39" s="29">
        <v>25600</v>
      </c>
      <c r="S39" s="29">
        <v>25600</v>
      </c>
      <c r="T39" s="29">
        <v>24900</v>
      </c>
      <c r="U39" s="29"/>
      <c r="V39" s="29">
        <v>24800</v>
      </c>
      <c r="W39" s="29">
        <v>24900</v>
      </c>
      <c r="X39" s="29">
        <v>25300</v>
      </c>
      <c r="Y39" s="29"/>
      <c r="Z39" s="29">
        <v>24200</v>
      </c>
      <c r="AA39" s="29">
        <v>24300</v>
      </c>
      <c r="AB39" s="29">
        <v>24600</v>
      </c>
      <c r="AC39" s="29">
        <v>24900</v>
      </c>
      <c r="AD39" s="29"/>
      <c r="AE39" s="29">
        <v>23800</v>
      </c>
      <c r="AF39" s="29">
        <v>24500</v>
      </c>
      <c r="AG39" s="29">
        <v>24400</v>
      </c>
      <c r="AH39" s="29">
        <v>25000</v>
      </c>
      <c r="AI39" s="29">
        <v>22500</v>
      </c>
      <c r="AJ39" s="29">
        <v>25000</v>
      </c>
      <c r="AK39" s="29">
        <v>24000</v>
      </c>
      <c r="AL39" s="29"/>
      <c r="AM39" s="29">
        <v>21500</v>
      </c>
      <c r="AN39" s="29">
        <v>21200</v>
      </c>
      <c r="AO39" s="29">
        <v>22200</v>
      </c>
      <c r="AP39" s="29">
        <v>21400</v>
      </c>
      <c r="AQ39" s="29">
        <v>21700</v>
      </c>
      <c r="AR39" s="29"/>
      <c r="AS39" s="29">
        <v>22000</v>
      </c>
      <c r="AT39" s="29">
        <v>22000</v>
      </c>
      <c r="AU39" s="29">
        <v>21900</v>
      </c>
      <c r="AV39" s="29">
        <v>21600</v>
      </c>
      <c r="AW39" s="29"/>
      <c r="AX39" s="29">
        <v>22800</v>
      </c>
      <c r="AY39" s="29">
        <v>22400</v>
      </c>
      <c r="AZ39" s="29">
        <v>22300</v>
      </c>
      <c r="BA39" s="29">
        <v>21900</v>
      </c>
      <c r="BB39" s="29">
        <v>22700</v>
      </c>
      <c r="BC39" s="29">
        <v>21700</v>
      </c>
      <c r="BD39" s="29">
        <v>22100</v>
      </c>
      <c r="BE39" s="29"/>
      <c r="BF39" s="29">
        <v>20300</v>
      </c>
    </row>
    <row r="40" spans="1:58" x14ac:dyDescent="0.15">
      <c r="A40" s="31" t="s">
        <v>340</v>
      </c>
      <c r="B40" s="32" t="s">
        <v>32</v>
      </c>
      <c r="C40" s="30">
        <v>28200</v>
      </c>
      <c r="D40" s="30"/>
      <c r="E40" s="30">
        <v>27400</v>
      </c>
      <c r="F40" s="30">
        <v>27400</v>
      </c>
      <c r="G40" s="30">
        <v>27200</v>
      </c>
      <c r="H40" s="30">
        <v>27800</v>
      </c>
      <c r="I40" s="30">
        <v>27500</v>
      </c>
      <c r="J40" s="30">
        <v>27400</v>
      </c>
      <c r="K40" s="30"/>
      <c r="L40" s="30">
        <v>28400</v>
      </c>
      <c r="M40" s="30">
        <v>28500</v>
      </c>
      <c r="N40" s="30">
        <v>28500</v>
      </c>
      <c r="O40" s="30">
        <v>28500</v>
      </c>
      <c r="P40" s="30">
        <v>28500</v>
      </c>
      <c r="Q40" s="30">
        <v>28600</v>
      </c>
      <c r="R40" s="30">
        <v>28500</v>
      </c>
      <c r="S40" s="30">
        <v>28500</v>
      </c>
      <c r="T40" s="30">
        <v>28700</v>
      </c>
      <c r="U40" s="30"/>
      <c r="V40" s="30">
        <v>28900</v>
      </c>
      <c r="W40" s="30">
        <v>28800</v>
      </c>
      <c r="X40" s="30">
        <v>29000</v>
      </c>
      <c r="Y40" s="30"/>
      <c r="Z40" s="30">
        <v>28200</v>
      </c>
      <c r="AA40" s="30">
        <v>28200</v>
      </c>
      <c r="AB40" s="30">
        <v>28200</v>
      </c>
      <c r="AC40" s="30">
        <v>28300</v>
      </c>
      <c r="AD40" s="30"/>
      <c r="AE40" s="30">
        <v>28900</v>
      </c>
      <c r="AF40" s="30">
        <v>28800</v>
      </c>
      <c r="AG40" s="30">
        <v>28800</v>
      </c>
      <c r="AH40" s="30">
        <v>28800</v>
      </c>
      <c r="AI40" s="30">
        <v>28800</v>
      </c>
      <c r="AJ40" s="30">
        <v>28800</v>
      </c>
      <c r="AK40" s="30">
        <v>28900</v>
      </c>
      <c r="AL40" s="30"/>
      <c r="AM40" s="30">
        <v>26600</v>
      </c>
      <c r="AN40" s="30">
        <v>26900</v>
      </c>
      <c r="AO40" s="30">
        <v>26700</v>
      </c>
      <c r="AP40" s="30">
        <v>26800</v>
      </c>
      <c r="AQ40" s="30">
        <v>27000</v>
      </c>
      <c r="AR40" s="30"/>
      <c r="AS40" s="30"/>
      <c r="AT40" s="30"/>
      <c r="AU40" s="30"/>
      <c r="AV40" s="30"/>
      <c r="AW40" s="30"/>
      <c r="AX40" s="30">
        <v>27700</v>
      </c>
      <c r="AY40" s="30">
        <v>27900</v>
      </c>
      <c r="AZ40" s="30">
        <v>27800</v>
      </c>
      <c r="BA40" s="30">
        <v>27800</v>
      </c>
      <c r="BB40" s="30">
        <v>27800</v>
      </c>
      <c r="BC40" s="30">
        <v>27900</v>
      </c>
      <c r="BD40" s="30">
        <v>27800</v>
      </c>
      <c r="BE40" s="30"/>
      <c r="BF40" s="30"/>
    </row>
    <row r="41" spans="1:58" x14ac:dyDescent="0.15">
      <c r="A41" s="28" t="s">
        <v>112</v>
      </c>
      <c r="B41" s="14" t="s">
        <v>33</v>
      </c>
      <c r="C41" s="29">
        <v>30200</v>
      </c>
      <c r="D41" s="29"/>
      <c r="E41" s="29">
        <v>26800</v>
      </c>
      <c r="F41" s="29">
        <v>27000</v>
      </c>
      <c r="G41" s="29">
        <v>29600</v>
      </c>
      <c r="H41" s="29">
        <v>27800</v>
      </c>
      <c r="I41" s="29">
        <v>30900</v>
      </c>
      <c r="J41" s="29">
        <v>30500</v>
      </c>
      <c r="K41" s="29"/>
      <c r="L41" s="29">
        <v>30700</v>
      </c>
      <c r="M41" s="29">
        <v>31700</v>
      </c>
      <c r="N41" s="29">
        <v>29200</v>
      </c>
      <c r="O41" s="29">
        <v>32900</v>
      </c>
      <c r="P41" s="29">
        <v>33000</v>
      </c>
      <c r="Q41" s="29">
        <v>34200</v>
      </c>
      <c r="R41" s="29">
        <v>31300</v>
      </c>
      <c r="S41" s="29">
        <v>30900</v>
      </c>
      <c r="T41" s="29">
        <v>28800</v>
      </c>
      <c r="U41" s="29"/>
      <c r="V41" s="29">
        <v>27100</v>
      </c>
      <c r="W41" s="29">
        <v>27100</v>
      </c>
      <c r="X41" s="29">
        <v>28300</v>
      </c>
      <c r="Y41" s="29"/>
      <c r="Z41" s="29">
        <v>27100</v>
      </c>
      <c r="AA41" s="29">
        <v>29800</v>
      </c>
      <c r="AB41" s="29">
        <v>29300</v>
      </c>
      <c r="AC41" s="29">
        <v>29200</v>
      </c>
      <c r="AD41" s="29"/>
      <c r="AE41" s="29">
        <v>26100</v>
      </c>
      <c r="AF41" s="29">
        <v>26800</v>
      </c>
      <c r="AG41" s="29">
        <v>26800</v>
      </c>
      <c r="AH41" s="29">
        <v>26900</v>
      </c>
      <c r="AI41" s="29">
        <v>26000</v>
      </c>
      <c r="AJ41" s="29">
        <v>26800</v>
      </c>
      <c r="AK41" s="29">
        <v>26600</v>
      </c>
      <c r="AL41" s="29"/>
      <c r="AM41" s="29">
        <v>25900</v>
      </c>
      <c r="AN41" s="29">
        <v>24600</v>
      </c>
      <c r="AO41" s="29">
        <v>26300</v>
      </c>
      <c r="AP41" s="29">
        <v>25300</v>
      </c>
      <c r="AQ41" s="29">
        <v>25000</v>
      </c>
      <c r="AR41" s="29"/>
      <c r="AS41" s="29">
        <v>25000</v>
      </c>
      <c r="AT41" s="29">
        <v>25000</v>
      </c>
      <c r="AU41" s="29">
        <v>24800</v>
      </c>
      <c r="AV41" s="29">
        <v>24800</v>
      </c>
      <c r="AW41" s="29"/>
      <c r="AX41" s="29">
        <v>26500</v>
      </c>
      <c r="AY41" s="29">
        <v>26800</v>
      </c>
      <c r="AZ41" s="29">
        <v>26400</v>
      </c>
      <c r="BA41" s="29">
        <v>26600</v>
      </c>
      <c r="BB41" s="29">
        <v>26600</v>
      </c>
      <c r="BC41" s="29">
        <v>26300</v>
      </c>
      <c r="BD41" s="29">
        <v>26400</v>
      </c>
      <c r="BE41" s="29"/>
      <c r="BF41" s="29">
        <v>35000</v>
      </c>
    </row>
    <row r="42" spans="1:58" x14ac:dyDescent="0.15">
      <c r="A42" s="31" t="s">
        <v>341</v>
      </c>
      <c r="B42" s="32" t="s">
        <v>34</v>
      </c>
      <c r="C42" s="30">
        <v>28700</v>
      </c>
      <c r="D42" s="30"/>
      <c r="E42" s="30">
        <v>28000</v>
      </c>
      <c r="F42" s="30">
        <v>28200</v>
      </c>
      <c r="G42" s="30">
        <v>30600</v>
      </c>
      <c r="H42" s="30">
        <v>28200</v>
      </c>
      <c r="I42" s="30">
        <v>29000</v>
      </c>
      <c r="J42" s="30">
        <v>29400</v>
      </c>
      <c r="K42" s="30"/>
      <c r="L42" s="30">
        <v>31300</v>
      </c>
      <c r="M42" s="30">
        <v>31700</v>
      </c>
      <c r="N42" s="30">
        <v>28900</v>
      </c>
      <c r="O42" s="30">
        <v>32200</v>
      </c>
      <c r="P42" s="30">
        <v>32300</v>
      </c>
      <c r="Q42" s="30">
        <v>32400</v>
      </c>
      <c r="R42" s="30">
        <v>31700</v>
      </c>
      <c r="S42" s="30">
        <v>31300</v>
      </c>
      <c r="T42" s="30">
        <v>29300</v>
      </c>
      <c r="U42" s="30"/>
      <c r="V42" s="30">
        <v>28900</v>
      </c>
      <c r="W42" s="30">
        <v>29300</v>
      </c>
      <c r="X42" s="30">
        <v>29800</v>
      </c>
      <c r="Y42" s="30"/>
      <c r="Z42" s="30">
        <v>28300</v>
      </c>
      <c r="AA42" s="30">
        <v>30500</v>
      </c>
      <c r="AB42" s="30">
        <v>29700</v>
      </c>
      <c r="AC42" s="30">
        <v>31800</v>
      </c>
      <c r="AD42" s="30"/>
      <c r="AE42" s="30">
        <v>26900</v>
      </c>
      <c r="AF42" s="30">
        <v>26900</v>
      </c>
      <c r="AG42" s="30">
        <v>27500</v>
      </c>
      <c r="AH42" s="30"/>
      <c r="AI42" s="30">
        <v>28000</v>
      </c>
      <c r="AJ42" s="30">
        <v>27500</v>
      </c>
      <c r="AK42" s="30">
        <v>27600</v>
      </c>
      <c r="AL42" s="30"/>
      <c r="AM42" s="30">
        <v>24000</v>
      </c>
      <c r="AN42" s="30">
        <v>23500</v>
      </c>
      <c r="AO42" s="30">
        <v>23900</v>
      </c>
      <c r="AP42" s="30">
        <v>23200</v>
      </c>
      <c r="AQ42" s="30">
        <v>23600</v>
      </c>
      <c r="AR42" s="30"/>
      <c r="AS42" s="30"/>
      <c r="AT42" s="30"/>
      <c r="AU42" s="30"/>
      <c r="AV42" s="30"/>
      <c r="AW42" s="30"/>
      <c r="AX42" s="30">
        <v>25400</v>
      </c>
      <c r="AY42" s="30">
        <v>25600</v>
      </c>
      <c r="AZ42" s="30">
        <v>25800</v>
      </c>
      <c r="BA42" s="30">
        <v>25400</v>
      </c>
      <c r="BB42" s="30">
        <v>25600</v>
      </c>
      <c r="BC42" s="30">
        <v>25500</v>
      </c>
      <c r="BD42" s="30">
        <v>25600</v>
      </c>
      <c r="BE42" s="30"/>
      <c r="BF42" s="30"/>
    </row>
    <row r="43" spans="1:58" x14ac:dyDescent="0.15">
      <c r="A43" s="28" t="s">
        <v>113</v>
      </c>
      <c r="B43" s="14" t="s">
        <v>35</v>
      </c>
      <c r="C43" s="29"/>
      <c r="D43" s="29"/>
      <c r="E43" s="29">
        <v>22500</v>
      </c>
      <c r="F43" s="29">
        <v>22500</v>
      </c>
      <c r="G43" s="29">
        <v>22600</v>
      </c>
      <c r="H43" s="29">
        <v>22800</v>
      </c>
      <c r="I43" s="29">
        <v>22600</v>
      </c>
      <c r="J43" s="29">
        <v>22600</v>
      </c>
      <c r="K43" s="29"/>
      <c r="L43" s="29">
        <v>24200</v>
      </c>
      <c r="M43" s="29">
        <v>24200</v>
      </c>
      <c r="N43" s="29">
        <v>24200</v>
      </c>
      <c r="O43" s="29"/>
      <c r="P43" s="29"/>
      <c r="Q43" s="29"/>
      <c r="R43" s="29"/>
      <c r="S43" s="29"/>
      <c r="T43" s="29">
        <v>24700</v>
      </c>
      <c r="U43" s="29"/>
      <c r="V43" s="29">
        <v>23600</v>
      </c>
      <c r="W43" s="29"/>
      <c r="X43" s="29"/>
      <c r="Y43" s="29"/>
      <c r="Z43" s="29"/>
      <c r="AA43" s="29">
        <v>25000</v>
      </c>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row>
    <row r="44" spans="1:58" x14ac:dyDescent="0.15">
      <c r="A44" s="31" t="s">
        <v>342</v>
      </c>
      <c r="B44" s="32" t="s">
        <v>36</v>
      </c>
      <c r="C44" s="30">
        <v>28100</v>
      </c>
      <c r="D44" s="30"/>
      <c r="E44" s="30">
        <v>30200</v>
      </c>
      <c r="F44" s="30">
        <v>30200</v>
      </c>
      <c r="G44" s="30">
        <v>32400</v>
      </c>
      <c r="H44" s="30">
        <v>30900</v>
      </c>
      <c r="I44" s="30">
        <v>30100</v>
      </c>
      <c r="J44" s="30">
        <v>30700</v>
      </c>
      <c r="K44" s="30"/>
      <c r="L44" s="30">
        <v>30500</v>
      </c>
      <c r="M44" s="30">
        <v>30600</v>
      </c>
      <c r="N44" s="30">
        <v>29500</v>
      </c>
      <c r="O44" s="30">
        <v>30100</v>
      </c>
      <c r="P44" s="30">
        <v>30200</v>
      </c>
      <c r="Q44" s="30">
        <v>30400</v>
      </c>
      <c r="R44" s="30">
        <v>29900</v>
      </c>
      <c r="S44" s="30">
        <v>30100</v>
      </c>
      <c r="T44" s="30">
        <v>29200</v>
      </c>
      <c r="U44" s="30"/>
      <c r="V44" s="30">
        <v>32000</v>
      </c>
      <c r="W44" s="30">
        <v>31000</v>
      </c>
      <c r="X44" s="30">
        <v>30500</v>
      </c>
      <c r="Y44" s="30"/>
      <c r="Z44" s="30">
        <v>31600</v>
      </c>
      <c r="AA44" s="30">
        <v>31100</v>
      </c>
      <c r="AB44" s="30">
        <v>31100</v>
      </c>
      <c r="AC44" s="30">
        <v>31800</v>
      </c>
      <c r="AD44" s="30"/>
      <c r="AE44" s="30">
        <v>27000</v>
      </c>
      <c r="AF44" s="30">
        <v>29200</v>
      </c>
      <c r="AG44" s="30">
        <v>29200</v>
      </c>
      <c r="AH44" s="30">
        <v>28700</v>
      </c>
      <c r="AI44" s="30">
        <v>28700</v>
      </c>
      <c r="AJ44" s="30">
        <v>29200</v>
      </c>
      <c r="AK44" s="30">
        <v>28900</v>
      </c>
      <c r="AL44" s="30"/>
      <c r="AM44" s="30">
        <v>24000</v>
      </c>
      <c r="AN44" s="30">
        <v>23800</v>
      </c>
      <c r="AO44" s="30">
        <v>23900</v>
      </c>
      <c r="AP44" s="30">
        <v>23800</v>
      </c>
      <c r="AQ44" s="30">
        <v>23900</v>
      </c>
      <c r="AR44" s="30"/>
      <c r="AS44" s="30"/>
      <c r="AT44" s="30"/>
      <c r="AU44" s="30"/>
      <c r="AV44" s="30"/>
      <c r="AW44" s="30"/>
      <c r="AX44" s="30"/>
      <c r="AY44" s="30"/>
      <c r="AZ44" s="30"/>
      <c r="BA44" s="30"/>
      <c r="BB44" s="30"/>
      <c r="BC44" s="30"/>
      <c r="BD44" s="30"/>
      <c r="BE44" s="30"/>
      <c r="BF44" s="30"/>
    </row>
    <row r="45" spans="1:58" x14ac:dyDescent="0.15">
      <c r="A45" s="28" t="s">
        <v>114</v>
      </c>
      <c r="B45" s="14" t="s">
        <v>473</v>
      </c>
      <c r="C45" s="29"/>
      <c r="D45" s="29"/>
      <c r="E45" s="29"/>
      <c r="F45" s="29"/>
      <c r="G45" s="29"/>
      <c r="H45" s="29"/>
      <c r="I45" s="29"/>
      <c r="J45" s="29">
        <v>31500</v>
      </c>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row>
    <row r="46" spans="1:58" x14ac:dyDescent="0.15">
      <c r="A46" s="31" t="s">
        <v>343</v>
      </c>
      <c r="B46" s="32" t="s">
        <v>37</v>
      </c>
      <c r="C46" s="30">
        <v>27100</v>
      </c>
      <c r="D46" s="30"/>
      <c r="E46" s="30">
        <v>26600</v>
      </c>
      <c r="F46" s="30">
        <v>26800</v>
      </c>
      <c r="G46" s="30">
        <v>29300</v>
      </c>
      <c r="H46" s="30">
        <v>27200</v>
      </c>
      <c r="I46" s="30">
        <v>28400</v>
      </c>
      <c r="J46" s="30">
        <v>29200</v>
      </c>
      <c r="K46" s="30"/>
      <c r="L46" s="30">
        <v>31300</v>
      </c>
      <c r="M46" s="30">
        <v>31900</v>
      </c>
      <c r="N46" s="30">
        <v>31000</v>
      </c>
      <c r="O46" s="30">
        <v>31500</v>
      </c>
      <c r="P46" s="30">
        <v>30900</v>
      </c>
      <c r="Q46" s="30">
        <v>31300</v>
      </c>
      <c r="R46" s="30">
        <v>31700</v>
      </c>
      <c r="S46" s="30">
        <v>31900</v>
      </c>
      <c r="T46" s="30">
        <v>30600</v>
      </c>
      <c r="U46" s="30"/>
      <c r="V46" s="30">
        <v>29000</v>
      </c>
      <c r="W46" s="30">
        <v>28900</v>
      </c>
      <c r="X46" s="30">
        <v>28100</v>
      </c>
      <c r="Y46" s="30"/>
      <c r="Z46" s="30">
        <v>29200</v>
      </c>
      <c r="AA46" s="30">
        <v>36500</v>
      </c>
      <c r="AB46" s="30">
        <v>32900</v>
      </c>
      <c r="AC46" s="30">
        <v>33000</v>
      </c>
      <c r="AD46" s="30"/>
      <c r="AE46" s="30">
        <v>28700</v>
      </c>
      <c r="AF46" s="30">
        <v>29300</v>
      </c>
      <c r="AG46" s="30">
        <v>29400</v>
      </c>
      <c r="AH46" s="30">
        <v>29400</v>
      </c>
      <c r="AI46" s="30">
        <v>29400</v>
      </c>
      <c r="AJ46" s="30">
        <v>29500</v>
      </c>
      <c r="AK46" s="30">
        <v>29400</v>
      </c>
      <c r="AL46" s="30"/>
      <c r="AM46" s="30">
        <v>25200</v>
      </c>
      <c r="AN46" s="30">
        <v>24600</v>
      </c>
      <c r="AO46" s="30">
        <v>25800</v>
      </c>
      <c r="AP46" s="30">
        <v>24600</v>
      </c>
      <c r="AQ46" s="30">
        <v>24900</v>
      </c>
      <c r="AR46" s="30"/>
      <c r="AS46" s="30"/>
      <c r="AT46" s="30"/>
      <c r="AU46" s="30"/>
      <c r="AV46" s="30"/>
      <c r="AW46" s="30"/>
      <c r="AX46" s="30">
        <v>27100</v>
      </c>
      <c r="AY46" s="30">
        <v>27200</v>
      </c>
      <c r="AZ46" s="30">
        <v>28300</v>
      </c>
      <c r="BA46" s="30">
        <v>27300</v>
      </c>
      <c r="BB46" s="30">
        <v>27200</v>
      </c>
      <c r="BC46" s="30">
        <v>27200</v>
      </c>
      <c r="BD46" s="30">
        <v>27000</v>
      </c>
      <c r="BE46" s="30"/>
      <c r="BF46" s="30">
        <v>23200</v>
      </c>
    </row>
    <row r="47" spans="1:58" x14ac:dyDescent="0.15">
      <c r="A47" s="28" t="s">
        <v>115</v>
      </c>
      <c r="B47" s="14" t="s">
        <v>38</v>
      </c>
      <c r="C47" s="29">
        <v>24200</v>
      </c>
      <c r="D47" s="29"/>
      <c r="E47" s="29">
        <v>25600</v>
      </c>
      <c r="F47" s="29">
        <v>25600</v>
      </c>
      <c r="G47" s="29">
        <v>25200</v>
      </c>
      <c r="H47" s="29">
        <v>25900</v>
      </c>
      <c r="I47" s="29">
        <v>25600</v>
      </c>
      <c r="J47" s="29">
        <v>25600</v>
      </c>
      <c r="K47" s="29"/>
      <c r="L47" s="29">
        <v>29800</v>
      </c>
      <c r="M47" s="29">
        <v>29700</v>
      </c>
      <c r="N47" s="29">
        <v>29800</v>
      </c>
      <c r="O47" s="29">
        <v>29800</v>
      </c>
      <c r="P47" s="29">
        <v>29800</v>
      </c>
      <c r="Q47" s="29">
        <v>29900</v>
      </c>
      <c r="R47" s="29">
        <v>29900</v>
      </c>
      <c r="S47" s="29">
        <v>29900</v>
      </c>
      <c r="T47" s="29">
        <v>30100</v>
      </c>
      <c r="U47" s="29"/>
      <c r="V47" s="29">
        <v>26800</v>
      </c>
      <c r="W47" s="29">
        <v>26800</v>
      </c>
      <c r="X47" s="29">
        <v>26900</v>
      </c>
      <c r="Y47" s="29"/>
      <c r="Z47" s="29">
        <v>29100</v>
      </c>
      <c r="AA47" s="29">
        <v>29000</v>
      </c>
      <c r="AB47" s="29">
        <v>29100</v>
      </c>
      <c r="AC47" s="29">
        <v>29100</v>
      </c>
      <c r="AD47" s="29"/>
      <c r="AE47" s="29">
        <v>26800</v>
      </c>
      <c r="AF47" s="29">
        <v>26600</v>
      </c>
      <c r="AG47" s="29">
        <v>26600</v>
      </c>
      <c r="AH47" s="29">
        <v>26700</v>
      </c>
      <c r="AI47" s="29">
        <v>26700</v>
      </c>
      <c r="AJ47" s="29">
        <v>26600</v>
      </c>
      <c r="AK47" s="29">
        <v>26700</v>
      </c>
      <c r="AL47" s="29"/>
      <c r="AM47" s="29">
        <v>22600</v>
      </c>
      <c r="AN47" s="29">
        <v>22600</v>
      </c>
      <c r="AO47" s="29">
        <v>22600</v>
      </c>
      <c r="AP47" s="29">
        <v>22600</v>
      </c>
      <c r="AQ47" s="29">
        <v>22600</v>
      </c>
      <c r="AR47" s="29"/>
      <c r="AS47" s="29">
        <v>22600</v>
      </c>
      <c r="AT47" s="29">
        <v>22600</v>
      </c>
      <c r="AU47" s="29">
        <v>22600</v>
      </c>
      <c r="AV47" s="29">
        <v>22600</v>
      </c>
      <c r="AW47" s="29"/>
      <c r="AX47" s="29">
        <v>26700</v>
      </c>
      <c r="AY47" s="29">
        <v>26800</v>
      </c>
      <c r="AZ47" s="29">
        <v>26900</v>
      </c>
      <c r="BA47" s="29">
        <v>27000</v>
      </c>
      <c r="BB47" s="29">
        <v>26800</v>
      </c>
      <c r="BC47" s="29">
        <v>26800</v>
      </c>
      <c r="BD47" s="29">
        <v>26800</v>
      </c>
      <c r="BE47" s="29"/>
      <c r="BF47" s="29">
        <v>26000</v>
      </c>
    </row>
    <row r="48" spans="1:58" x14ac:dyDescent="0.15">
      <c r="A48" s="31" t="s">
        <v>344</v>
      </c>
      <c r="B48" s="32" t="s">
        <v>39</v>
      </c>
      <c r="C48" s="30"/>
      <c r="D48" s="30"/>
      <c r="E48" s="30">
        <v>25800</v>
      </c>
      <c r="F48" s="30">
        <v>25800</v>
      </c>
      <c r="G48" s="30">
        <v>25900</v>
      </c>
      <c r="H48" s="30">
        <v>26100</v>
      </c>
      <c r="I48" s="30">
        <v>25200</v>
      </c>
      <c r="J48" s="30">
        <v>26700</v>
      </c>
      <c r="K48" s="30"/>
      <c r="L48" s="30">
        <v>26900</v>
      </c>
      <c r="M48" s="30">
        <v>26900</v>
      </c>
      <c r="N48" s="30">
        <v>25700</v>
      </c>
      <c r="O48" s="30">
        <v>26800</v>
      </c>
      <c r="P48" s="30">
        <v>26900</v>
      </c>
      <c r="Q48" s="30">
        <v>26900</v>
      </c>
      <c r="R48" s="30">
        <v>25700</v>
      </c>
      <c r="S48" s="30">
        <v>25700</v>
      </c>
      <c r="T48" s="30">
        <v>25700</v>
      </c>
      <c r="U48" s="30"/>
      <c r="V48" s="30">
        <v>23300</v>
      </c>
      <c r="W48" s="30">
        <v>23000</v>
      </c>
      <c r="X48" s="30">
        <v>22800</v>
      </c>
      <c r="Y48" s="30"/>
      <c r="Z48" s="30">
        <v>25300</v>
      </c>
      <c r="AA48" s="30">
        <v>25300</v>
      </c>
      <c r="AB48" s="30">
        <v>25300</v>
      </c>
      <c r="AC48" s="30">
        <v>25600</v>
      </c>
      <c r="AD48" s="30"/>
      <c r="AE48" s="30">
        <v>26700</v>
      </c>
      <c r="AF48" s="30">
        <v>26800</v>
      </c>
      <c r="AG48" s="30"/>
      <c r="AH48" s="30"/>
      <c r="AI48" s="30"/>
      <c r="AJ48" s="30"/>
      <c r="AK48" s="30"/>
      <c r="AL48" s="30"/>
      <c r="AM48" s="30">
        <v>24200</v>
      </c>
      <c r="AN48" s="30">
        <v>23500</v>
      </c>
      <c r="AO48" s="30">
        <v>24200</v>
      </c>
      <c r="AP48" s="30">
        <v>23300</v>
      </c>
      <c r="AQ48" s="30">
        <v>23500</v>
      </c>
      <c r="AR48" s="30"/>
      <c r="AS48" s="30"/>
      <c r="AT48" s="30"/>
      <c r="AU48" s="30"/>
      <c r="AV48" s="30"/>
      <c r="AW48" s="30"/>
      <c r="AX48" s="30">
        <v>23500</v>
      </c>
      <c r="AY48" s="30">
        <v>23600</v>
      </c>
      <c r="AZ48" s="30">
        <v>23600</v>
      </c>
      <c r="BA48" s="30">
        <v>23500</v>
      </c>
      <c r="BB48" s="30">
        <v>23500</v>
      </c>
      <c r="BC48" s="30">
        <v>23500</v>
      </c>
      <c r="BD48" s="30">
        <v>23600</v>
      </c>
      <c r="BE48" s="30"/>
      <c r="BF48" s="30"/>
    </row>
    <row r="49" spans="1:58" x14ac:dyDescent="0.15">
      <c r="A49" s="28" t="s">
        <v>116</v>
      </c>
      <c r="B49" s="14" t="s">
        <v>40</v>
      </c>
      <c r="C49" s="29">
        <v>23600</v>
      </c>
      <c r="D49" s="29"/>
      <c r="E49" s="29">
        <v>22400</v>
      </c>
      <c r="F49" s="29">
        <v>22600</v>
      </c>
      <c r="G49" s="29">
        <v>23200</v>
      </c>
      <c r="H49" s="29">
        <v>22800</v>
      </c>
      <c r="I49" s="29">
        <v>24100</v>
      </c>
      <c r="J49" s="29">
        <v>23700</v>
      </c>
      <c r="K49" s="29"/>
      <c r="L49" s="29">
        <v>26600</v>
      </c>
      <c r="M49" s="29">
        <v>26300</v>
      </c>
      <c r="N49" s="29">
        <v>25400</v>
      </c>
      <c r="O49" s="29">
        <v>26900</v>
      </c>
      <c r="P49" s="29">
        <v>26500</v>
      </c>
      <c r="Q49" s="29">
        <v>27000</v>
      </c>
      <c r="R49" s="29">
        <v>26000</v>
      </c>
      <c r="S49" s="29">
        <v>25900</v>
      </c>
      <c r="T49" s="29">
        <v>25500</v>
      </c>
      <c r="U49" s="29"/>
      <c r="V49" s="29">
        <v>22900</v>
      </c>
      <c r="W49" s="29">
        <v>23400</v>
      </c>
      <c r="X49" s="29">
        <v>23700</v>
      </c>
      <c r="Y49" s="29"/>
      <c r="Z49" s="29">
        <v>25400</v>
      </c>
      <c r="AA49" s="29">
        <v>27000</v>
      </c>
      <c r="AB49" s="29">
        <v>25600</v>
      </c>
      <c r="AC49" s="29">
        <v>26600</v>
      </c>
      <c r="AD49" s="29"/>
      <c r="AE49" s="29">
        <v>23700</v>
      </c>
      <c r="AF49" s="29">
        <v>24700</v>
      </c>
      <c r="AG49" s="29">
        <v>25000</v>
      </c>
      <c r="AH49" s="29">
        <v>24300</v>
      </c>
      <c r="AI49" s="29">
        <v>24000</v>
      </c>
      <c r="AJ49" s="29">
        <v>25400</v>
      </c>
      <c r="AK49" s="29">
        <v>25100</v>
      </c>
      <c r="AL49" s="29"/>
      <c r="AM49" s="29">
        <v>21700</v>
      </c>
      <c r="AN49" s="29">
        <v>21700</v>
      </c>
      <c r="AO49" s="29">
        <v>21900</v>
      </c>
      <c r="AP49" s="29">
        <v>21600</v>
      </c>
      <c r="AQ49" s="29">
        <v>21600</v>
      </c>
      <c r="AR49" s="29"/>
      <c r="AS49" s="29">
        <v>21100</v>
      </c>
      <c r="AT49" s="29">
        <v>21100</v>
      </c>
      <c r="AU49" s="29">
        <v>21100</v>
      </c>
      <c r="AV49" s="29">
        <v>21100</v>
      </c>
      <c r="AW49" s="29"/>
      <c r="AX49" s="29">
        <v>23300</v>
      </c>
      <c r="AY49" s="29">
        <v>23200</v>
      </c>
      <c r="AZ49" s="29">
        <v>23400</v>
      </c>
      <c r="BA49" s="29">
        <v>23100</v>
      </c>
      <c r="BB49" s="29">
        <v>23100</v>
      </c>
      <c r="BC49" s="29">
        <v>23600</v>
      </c>
      <c r="BD49" s="29">
        <v>23400</v>
      </c>
      <c r="BE49" s="29"/>
      <c r="BF49" s="29">
        <v>20300</v>
      </c>
    </row>
    <row r="50" spans="1:58" x14ac:dyDescent="0.15">
      <c r="A50" s="31" t="s">
        <v>345</v>
      </c>
      <c r="B50" s="32" t="s">
        <v>41</v>
      </c>
      <c r="C50" s="30">
        <v>27200</v>
      </c>
      <c r="D50" s="30"/>
      <c r="E50" s="30">
        <v>25400</v>
      </c>
      <c r="F50" s="30">
        <v>25300</v>
      </c>
      <c r="G50" s="30">
        <v>25300</v>
      </c>
      <c r="H50" s="30">
        <v>25700</v>
      </c>
      <c r="I50" s="30">
        <v>25500</v>
      </c>
      <c r="J50" s="30">
        <v>25500</v>
      </c>
      <c r="K50" s="30"/>
      <c r="L50" s="30">
        <v>26100</v>
      </c>
      <c r="M50" s="30">
        <v>26100</v>
      </c>
      <c r="N50" s="30">
        <v>26100</v>
      </c>
      <c r="O50" s="30">
        <v>26100</v>
      </c>
      <c r="P50" s="30">
        <v>26100</v>
      </c>
      <c r="Q50" s="30">
        <v>26200</v>
      </c>
      <c r="R50" s="30">
        <v>26100</v>
      </c>
      <c r="S50" s="30">
        <v>26100</v>
      </c>
      <c r="T50" s="30">
        <v>26100</v>
      </c>
      <c r="U50" s="30"/>
      <c r="V50" s="30">
        <v>26100</v>
      </c>
      <c r="W50" s="30">
        <v>26100</v>
      </c>
      <c r="X50" s="30">
        <v>26200</v>
      </c>
      <c r="Y50" s="30"/>
      <c r="Z50" s="30">
        <v>28200</v>
      </c>
      <c r="AA50" s="30">
        <v>28000</v>
      </c>
      <c r="AB50" s="30">
        <v>28100</v>
      </c>
      <c r="AC50" s="30">
        <v>28200</v>
      </c>
      <c r="AD50" s="30"/>
      <c r="AE50" s="30">
        <v>26500</v>
      </c>
      <c r="AF50" s="30">
        <v>27000</v>
      </c>
      <c r="AG50" s="30">
        <v>26800</v>
      </c>
      <c r="AH50" s="30">
        <v>26500</v>
      </c>
      <c r="AI50" s="30">
        <v>26600</v>
      </c>
      <c r="AJ50" s="30">
        <v>27000</v>
      </c>
      <c r="AK50" s="30">
        <v>26800</v>
      </c>
      <c r="AL50" s="30"/>
      <c r="AM50" s="30">
        <v>21800</v>
      </c>
      <c r="AN50" s="30">
        <v>21800</v>
      </c>
      <c r="AO50" s="30">
        <v>21900</v>
      </c>
      <c r="AP50" s="30">
        <v>21800</v>
      </c>
      <c r="AQ50" s="30">
        <v>21800</v>
      </c>
      <c r="AR50" s="30"/>
      <c r="AS50" s="30"/>
      <c r="AT50" s="30"/>
      <c r="AU50" s="30"/>
      <c r="AV50" s="30"/>
      <c r="AW50" s="30"/>
      <c r="AX50" s="30">
        <v>23800</v>
      </c>
      <c r="AY50" s="30">
        <v>23900</v>
      </c>
      <c r="AZ50" s="30">
        <v>23900</v>
      </c>
      <c r="BA50" s="30">
        <v>23900</v>
      </c>
      <c r="BB50" s="30">
        <v>23900</v>
      </c>
      <c r="BC50" s="30">
        <v>23900</v>
      </c>
      <c r="BD50" s="30">
        <v>23900</v>
      </c>
      <c r="BE50" s="30"/>
      <c r="BF50" s="30"/>
    </row>
    <row r="51" spans="1:58" x14ac:dyDescent="0.15">
      <c r="A51" s="28" t="s">
        <v>117</v>
      </c>
      <c r="B51" s="14" t="s">
        <v>469</v>
      </c>
      <c r="C51" s="29">
        <v>27100</v>
      </c>
      <c r="D51" s="29"/>
      <c r="E51" s="29">
        <v>26200</v>
      </c>
      <c r="F51" s="29">
        <v>26000</v>
      </c>
      <c r="G51" s="29">
        <v>26100</v>
      </c>
      <c r="H51" s="29">
        <v>26500</v>
      </c>
      <c r="I51" s="29">
        <v>26300</v>
      </c>
      <c r="J51" s="29">
        <v>26100</v>
      </c>
      <c r="K51" s="29"/>
      <c r="L51" s="29">
        <v>26400</v>
      </c>
      <c r="M51" s="29">
        <v>26400</v>
      </c>
      <c r="N51" s="29">
        <v>26400</v>
      </c>
      <c r="O51" s="29">
        <v>26400</v>
      </c>
      <c r="P51" s="29">
        <v>26400</v>
      </c>
      <c r="Q51" s="29">
        <v>26400</v>
      </c>
      <c r="R51" s="29">
        <v>26400</v>
      </c>
      <c r="S51" s="29">
        <v>26400</v>
      </c>
      <c r="T51" s="29">
        <v>26400</v>
      </c>
      <c r="U51" s="29"/>
      <c r="V51" s="29">
        <v>27900</v>
      </c>
      <c r="W51" s="29">
        <v>27800</v>
      </c>
      <c r="X51" s="29">
        <v>28000</v>
      </c>
      <c r="Y51" s="29"/>
      <c r="Z51" s="29">
        <v>29000</v>
      </c>
      <c r="AA51" s="29">
        <v>28900</v>
      </c>
      <c r="AB51" s="29">
        <v>29000</v>
      </c>
      <c r="AC51" s="29">
        <v>29000</v>
      </c>
      <c r="AD51" s="29"/>
      <c r="AE51" s="29">
        <v>25500</v>
      </c>
      <c r="AF51" s="29">
        <v>26600</v>
      </c>
      <c r="AG51" s="29">
        <v>26300</v>
      </c>
      <c r="AH51" s="29">
        <v>26100</v>
      </c>
      <c r="AI51" s="29">
        <v>26100</v>
      </c>
      <c r="AJ51" s="29">
        <v>26000</v>
      </c>
      <c r="AK51" s="29">
        <v>25800</v>
      </c>
      <c r="AL51" s="29"/>
      <c r="AM51" s="29">
        <v>25000</v>
      </c>
      <c r="AN51" s="29">
        <v>25000</v>
      </c>
      <c r="AO51" s="29">
        <v>25000</v>
      </c>
      <c r="AP51" s="29">
        <v>25000</v>
      </c>
      <c r="AQ51" s="29">
        <v>25000</v>
      </c>
      <c r="AR51" s="29"/>
      <c r="AS51" s="29">
        <v>23400</v>
      </c>
      <c r="AT51" s="29">
        <v>23400</v>
      </c>
      <c r="AU51" s="29">
        <v>23400</v>
      </c>
      <c r="AV51" s="29">
        <v>23400</v>
      </c>
      <c r="AW51" s="29"/>
      <c r="AX51" s="29">
        <v>26800</v>
      </c>
      <c r="AY51" s="29">
        <v>27100</v>
      </c>
      <c r="AZ51" s="29">
        <v>27300</v>
      </c>
      <c r="BA51" s="29">
        <v>26800</v>
      </c>
      <c r="BB51" s="29">
        <v>26800</v>
      </c>
      <c r="BC51" s="29">
        <v>26900</v>
      </c>
      <c r="BD51" s="29">
        <v>26700</v>
      </c>
      <c r="BE51" s="29"/>
      <c r="BF51" s="29">
        <v>23500</v>
      </c>
    </row>
    <row r="52" spans="1:58" x14ac:dyDescent="0.15">
      <c r="A52" s="31" t="s">
        <v>346</v>
      </c>
      <c r="B52" s="32" t="s">
        <v>42</v>
      </c>
      <c r="C52" s="30">
        <v>16900</v>
      </c>
      <c r="D52" s="30"/>
      <c r="E52" s="30">
        <v>15600</v>
      </c>
      <c r="F52" s="30">
        <v>16500</v>
      </c>
      <c r="G52" s="30">
        <v>18200</v>
      </c>
      <c r="H52" s="30">
        <v>16000</v>
      </c>
      <c r="I52" s="30">
        <v>17900</v>
      </c>
      <c r="J52" s="30">
        <v>18200</v>
      </c>
      <c r="K52" s="30"/>
      <c r="L52" s="30">
        <v>17900</v>
      </c>
      <c r="M52" s="30">
        <v>17500</v>
      </c>
      <c r="N52" s="30">
        <v>16700</v>
      </c>
      <c r="O52" s="30">
        <v>17700</v>
      </c>
      <c r="P52" s="30">
        <v>18300</v>
      </c>
      <c r="Q52" s="30">
        <v>19000</v>
      </c>
      <c r="R52" s="30">
        <v>18800</v>
      </c>
      <c r="S52" s="30">
        <v>17200</v>
      </c>
      <c r="T52" s="30">
        <v>15900</v>
      </c>
      <c r="U52" s="30"/>
      <c r="V52" s="30">
        <v>17600</v>
      </c>
      <c r="W52" s="30">
        <v>17400</v>
      </c>
      <c r="X52" s="30">
        <v>18200</v>
      </c>
      <c r="Y52" s="30"/>
      <c r="Z52" s="30">
        <v>18400</v>
      </c>
      <c r="AA52" s="30">
        <v>19000</v>
      </c>
      <c r="AB52" s="30">
        <v>19700</v>
      </c>
      <c r="AC52" s="30">
        <v>18700</v>
      </c>
      <c r="AD52" s="30"/>
      <c r="AE52" s="30">
        <v>17000</v>
      </c>
      <c r="AF52" s="30">
        <v>16300</v>
      </c>
      <c r="AG52" s="30">
        <v>16500</v>
      </c>
      <c r="AH52" s="30">
        <v>16200</v>
      </c>
      <c r="AI52" s="30">
        <v>16600</v>
      </c>
      <c r="AJ52" s="30">
        <v>16700</v>
      </c>
      <c r="AK52" s="30">
        <v>16200</v>
      </c>
      <c r="AL52" s="30"/>
      <c r="AM52" s="30">
        <v>16700</v>
      </c>
      <c r="AN52" s="30">
        <v>16700</v>
      </c>
      <c r="AO52" s="30">
        <v>17300</v>
      </c>
      <c r="AP52" s="30">
        <v>17200</v>
      </c>
      <c r="AQ52" s="30">
        <v>17000</v>
      </c>
      <c r="AR52" s="30"/>
      <c r="AS52" s="30">
        <v>15500</v>
      </c>
      <c r="AT52" s="30">
        <v>15600</v>
      </c>
      <c r="AU52" s="30">
        <v>14900</v>
      </c>
      <c r="AV52" s="30">
        <v>14200</v>
      </c>
      <c r="AW52" s="30"/>
      <c r="AX52" s="30">
        <v>15700</v>
      </c>
      <c r="AY52" s="30">
        <v>15700</v>
      </c>
      <c r="AZ52" s="30">
        <v>15900</v>
      </c>
      <c r="BA52" s="30">
        <v>15400</v>
      </c>
      <c r="BB52" s="30">
        <v>15400</v>
      </c>
      <c r="BC52" s="30">
        <v>15700</v>
      </c>
      <c r="BD52" s="30">
        <v>15700</v>
      </c>
      <c r="BE52" s="30"/>
      <c r="BF52" s="30">
        <v>14600</v>
      </c>
    </row>
    <row r="53" spans="1:58" x14ac:dyDescent="0.15">
      <c r="A53" s="28" t="s">
        <v>118</v>
      </c>
      <c r="B53" s="14" t="s">
        <v>43</v>
      </c>
      <c r="C53" s="29">
        <v>14000</v>
      </c>
      <c r="D53" s="29"/>
      <c r="E53" s="29">
        <v>13500</v>
      </c>
      <c r="F53" s="29">
        <v>14100</v>
      </c>
      <c r="G53" s="29">
        <v>15200</v>
      </c>
      <c r="H53" s="29">
        <v>13500</v>
      </c>
      <c r="I53" s="29">
        <v>15100</v>
      </c>
      <c r="J53" s="29">
        <v>15200</v>
      </c>
      <c r="K53" s="29"/>
      <c r="L53" s="29">
        <v>16400</v>
      </c>
      <c r="M53" s="29">
        <v>15200</v>
      </c>
      <c r="N53" s="29">
        <v>14800</v>
      </c>
      <c r="O53" s="29">
        <v>15900</v>
      </c>
      <c r="P53" s="29">
        <v>16000</v>
      </c>
      <c r="Q53" s="29">
        <v>16600</v>
      </c>
      <c r="R53" s="29">
        <v>16600</v>
      </c>
      <c r="S53" s="29">
        <v>15200</v>
      </c>
      <c r="T53" s="29">
        <v>13600</v>
      </c>
      <c r="U53" s="29"/>
      <c r="V53" s="29">
        <v>15700</v>
      </c>
      <c r="W53" s="29">
        <v>16200</v>
      </c>
      <c r="X53" s="29">
        <v>16200</v>
      </c>
      <c r="Y53" s="29"/>
      <c r="Z53" s="29">
        <v>15900</v>
      </c>
      <c r="AA53" s="29">
        <v>15700</v>
      </c>
      <c r="AB53" s="29">
        <v>16200</v>
      </c>
      <c r="AC53" s="29">
        <v>15500</v>
      </c>
      <c r="AD53" s="29"/>
      <c r="AE53" s="29">
        <v>14800</v>
      </c>
      <c r="AF53" s="29">
        <v>13700</v>
      </c>
      <c r="AG53" s="29">
        <v>13200</v>
      </c>
      <c r="AH53" s="29">
        <v>14000</v>
      </c>
      <c r="AI53" s="29">
        <v>13700</v>
      </c>
      <c r="AJ53" s="29">
        <v>13900</v>
      </c>
      <c r="AK53" s="29">
        <v>13800</v>
      </c>
      <c r="AL53" s="29"/>
      <c r="AM53" s="29">
        <v>13400</v>
      </c>
      <c r="AN53" s="29">
        <v>14300</v>
      </c>
      <c r="AO53" s="29">
        <v>15000</v>
      </c>
      <c r="AP53" s="29">
        <v>14700</v>
      </c>
      <c r="AQ53" s="29">
        <v>14200</v>
      </c>
      <c r="AR53" s="29"/>
      <c r="AS53" s="29">
        <v>13800</v>
      </c>
      <c r="AT53" s="29">
        <v>14000</v>
      </c>
      <c r="AU53" s="29">
        <v>12600</v>
      </c>
      <c r="AV53" s="29">
        <v>12000</v>
      </c>
      <c r="AW53" s="29"/>
      <c r="AX53" s="29">
        <v>14100</v>
      </c>
      <c r="AY53" s="29">
        <v>13900</v>
      </c>
      <c r="AZ53" s="29">
        <v>14800</v>
      </c>
      <c r="BA53" s="29">
        <v>13500</v>
      </c>
      <c r="BB53" s="29">
        <v>13500</v>
      </c>
      <c r="BC53" s="29">
        <v>12800</v>
      </c>
      <c r="BD53" s="29">
        <v>12400</v>
      </c>
      <c r="BE53" s="29"/>
      <c r="BF53" s="29">
        <v>12400</v>
      </c>
    </row>
    <row r="54" spans="1:58" x14ac:dyDescent="0.15">
      <c r="A54" s="31" t="s">
        <v>347</v>
      </c>
      <c r="B54" s="32"/>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row>
    <row r="55" spans="1:58" x14ac:dyDescent="0.15">
      <c r="A55" s="28" t="s">
        <v>321</v>
      </c>
      <c r="B55" s="14"/>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row>
    <row r="56" spans="1:58" x14ac:dyDescent="0.15">
      <c r="A56" s="31" t="s">
        <v>348</v>
      </c>
      <c r="B56" s="32"/>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row>
    <row r="57" spans="1:58" x14ac:dyDescent="0.15">
      <c r="A57" s="28" t="s">
        <v>322</v>
      </c>
      <c r="B57" s="14"/>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row>
  </sheetData>
  <phoneticPr fontId="1"/>
  <pageMargins left="0.7" right="0.7" top="0.75" bottom="0.75" header="0.3" footer="0.3"/>
  <pageSetup paperSize="9" orientation="portrait" horizontalDpi="300" verticalDpi="300" r:id="rId1"/>
  <ignoredErrors>
    <ignoredError sqref="A4:A54 A55:A5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9"/>
  <sheetViews>
    <sheetView tabSelected="1" workbookViewId="0">
      <pane xSplit="2" ySplit="6" topLeftCell="C41" activePane="bottomRight" state="frozen"/>
      <selection pane="topRight" activeCell="C1" sqref="C1"/>
      <selection pane="bottomLeft" activeCell="A4" sqref="A4"/>
      <selection pane="bottomRight" activeCell="K57" sqref="K57"/>
    </sheetView>
  </sheetViews>
  <sheetFormatPr defaultRowHeight="13.5" x14ac:dyDescent="0.15"/>
  <cols>
    <col min="1" max="1" width="3.5" bestFit="1" customWidth="1"/>
    <col min="2" max="2" width="15.125" bestFit="1" customWidth="1"/>
    <col min="3" max="3" width="8" style="78" bestFit="1" customWidth="1"/>
    <col min="4" max="4" width="6.375" style="78" bestFit="1" customWidth="1"/>
    <col min="5" max="5" width="8" style="78" bestFit="1" customWidth="1"/>
    <col min="6" max="6" width="6.375" style="78" bestFit="1" customWidth="1"/>
    <col min="7" max="7" width="7.625" style="78" bestFit="1" customWidth="1"/>
    <col min="8" max="8" width="6.375" style="78" bestFit="1" customWidth="1"/>
    <col min="9" max="10" width="8" style="78" bestFit="1" customWidth="1"/>
    <col min="11" max="11" width="6.75" style="78" bestFit="1" customWidth="1"/>
  </cols>
  <sheetData>
    <row r="1" spans="1:11" x14ac:dyDescent="0.15">
      <c r="A1" t="s">
        <v>487</v>
      </c>
    </row>
    <row r="2" spans="1:11" x14ac:dyDescent="0.15">
      <c r="A2" s="78" t="s">
        <v>467</v>
      </c>
    </row>
    <row r="3" spans="1:11" x14ac:dyDescent="0.15">
      <c r="A3" s="78" t="s">
        <v>468</v>
      </c>
    </row>
    <row r="5" spans="1:11" x14ac:dyDescent="0.15">
      <c r="C5" s="127" t="s">
        <v>485</v>
      </c>
      <c r="D5" s="128"/>
      <c r="E5" s="128"/>
      <c r="F5" s="128"/>
      <c r="G5" s="128"/>
      <c r="H5" s="129"/>
      <c r="I5" s="126" t="s">
        <v>486</v>
      </c>
      <c r="J5" s="126"/>
      <c r="K5" s="126"/>
    </row>
    <row r="6" spans="1:11" x14ac:dyDescent="0.15">
      <c r="C6" s="79" t="s">
        <v>464</v>
      </c>
      <c r="D6" s="79" t="s">
        <v>466</v>
      </c>
      <c r="E6" s="79" t="s">
        <v>465</v>
      </c>
      <c r="F6" s="79" t="s">
        <v>466</v>
      </c>
      <c r="G6" s="79" t="s">
        <v>438</v>
      </c>
      <c r="H6" s="79" t="s">
        <v>466</v>
      </c>
      <c r="I6" s="79" t="s">
        <v>464</v>
      </c>
      <c r="J6" s="79" t="s">
        <v>465</v>
      </c>
      <c r="K6" s="79" t="s">
        <v>438</v>
      </c>
    </row>
    <row r="7" spans="1:11" x14ac:dyDescent="0.15">
      <c r="A7" s="31" t="s">
        <v>93</v>
      </c>
      <c r="B7" s="76" t="s">
        <v>0</v>
      </c>
      <c r="C7" s="80">
        <v>22000</v>
      </c>
      <c r="D7" s="81" t="str">
        <f>IF(C7=0,"",IF(C7-I7&gt;0,"+"&amp;C7-I7,C7-I7))</f>
        <v>+1700</v>
      </c>
      <c r="E7" s="80">
        <f>IF(C7=0,"",G7-C7)</f>
        <v>8900</v>
      </c>
      <c r="F7" s="81" t="str">
        <f>IF(C7=0,"",IF(E7-J7&gt;0,"+"&amp;E7-J7,E7-J7))</f>
        <v>+700</v>
      </c>
      <c r="G7" s="80">
        <v>30900</v>
      </c>
      <c r="H7" s="81" t="str">
        <f>IF(C7=0,"",IF(G7-K7&gt;0,"+"&amp;G7-K7,G7-K7))</f>
        <v>+2400</v>
      </c>
      <c r="I7" s="80">
        <v>20300</v>
      </c>
      <c r="J7" s="80">
        <f>K7-I7</f>
        <v>8200</v>
      </c>
      <c r="K7" s="80">
        <v>28500</v>
      </c>
    </row>
    <row r="8" spans="1:11" x14ac:dyDescent="0.15">
      <c r="A8" s="28" t="s">
        <v>94</v>
      </c>
      <c r="B8" s="77" t="s">
        <v>1</v>
      </c>
      <c r="C8" s="82">
        <v>18800</v>
      </c>
      <c r="D8" s="83" t="str">
        <f t="shared" ref="D8:D59" si="0">IF(C8=0,"",IF(C8-I8&gt;0,"+"&amp;C8-I8,C8-I8))</f>
        <v>+900</v>
      </c>
      <c r="E8" s="82">
        <f t="shared" ref="E8:E59" si="1">IF(C8=0,"",G8-C8)</f>
        <v>7600</v>
      </c>
      <c r="F8" s="83" t="str">
        <f t="shared" ref="F8:F59" si="2">IF(C8=0,"",IF(E8-J8&gt;0,"+"&amp;E8-J8,E8-J8))</f>
        <v>+300</v>
      </c>
      <c r="G8" s="82">
        <v>26400</v>
      </c>
      <c r="H8" s="83" t="str">
        <f t="shared" ref="H8:H59" si="3">IF(C8=0,"",IF(G8-K8&gt;0,"+"&amp;G8-K8,G8-K8))</f>
        <v>+1200</v>
      </c>
      <c r="I8" s="82">
        <v>17900</v>
      </c>
      <c r="J8" s="82">
        <f t="shared" ref="J8" si="4">K8-I8</f>
        <v>7300</v>
      </c>
      <c r="K8" s="82">
        <v>25200</v>
      </c>
    </row>
    <row r="9" spans="1:11" x14ac:dyDescent="0.15">
      <c r="A9" s="31" t="s">
        <v>323</v>
      </c>
      <c r="B9" s="76" t="s">
        <v>119</v>
      </c>
      <c r="C9" s="80">
        <v>15300</v>
      </c>
      <c r="D9" s="81" t="str">
        <f t="shared" si="0"/>
        <v>+1200</v>
      </c>
      <c r="E9" s="80">
        <f t="shared" si="1"/>
        <v>6200</v>
      </c>
      <c r="F9" s="81" t="str">
        <f t="shared" si="2"/>
        <v>+500</v>
      </c>
      <c r="G9" s="80">
        <v>21500</v>
      </c>
      <c r="H9" s="81" t="str">
        <f t="shared" si="3"/>
        <v>+1700</v>
      </c>
      <c r="I9" s="80">
        <v>14100</v>
      </c>
      <c r="J9" s="80">
        <f t="shared" ref="J9" si="5">K9-I9</f>
        <v>5700</v>
      </c>
      <c r="K9" s="80">
        <v>19800</v>
      </c>
    </row>
    <row r="10" spans="1:11" x14ac:dyDescent="0.15">
      <c r="A10" s="28" t="s">
        <v>95</v>
      </c>
      <c r="B10" s="77" t="s">
        <v>2</v>
      </c>
      <c r="C10" s="82">
        <v>21400</v>
      </c>
      <c r="D10" s="83" t="str">
        <f t="shared" si="0"/>
        <v>+1200</v>
      </c>
      <c r="E10" s="82">
        <f t="shared" si="1"/>
        <v>8700</v>
      </c>
      <c r="F10" s="83" t="str">
        <f t="shared" si="2"/>
        <v>+500</v>
      </c>
      <c r="G10" s="82">
        <v>30100</v>
      </c>
      <c r="H10" s="83" t="str">
        <f t="shared" si="3"/>
        <v>+1700</v>
      </c>
      <c r="I10" s="82">
        <v>20200</v>
      </c>
      <c r="J10" s="82">
        <f t="shared" ref="J10" si="6">K10-I10</f>
        <v>8200</v>
      </c>
      <c r="K10" s="82">
        <v>28400</v>
      </c>
    </row>
    <row r="11" spans="1:11" x14ac:dyDescent="0.15">
      <c r="A11" s="31" t="s">
        <v>324</v>
      </c>
      <c r="B11" s="76" t="s">
        <v>3</v>
      </c>
      <c r="C11" s="80">
        <v>25400</v>
      </c>
      <c r="D11" s="81" t="str">
        <f t="shared" si="0"/>
        <v>+1700</v>
      </c>
      <c r="E11" s="80">
        <f t="shared" si="1"/>
        <v>10300</v>
      </c>
      <c r="F11" s="81" t="str">
        <f t="shared" si="2"/>
        <v>+700</v>
      </c>
      <c r="G11" s="80">
        <v>35700</v>
      </c>
      <c r="H11" s="81" t="str">
        <f t="shared" si="3"/>
        <v>+2400</v>
      </c>
      <c r="I11" s="80">
        <v>23700</v>
      </c>
      <c r="J11" s="80">
        <f t="shared" ref="J11" si="7">K11-I11</f>
        <v>9600</v>
      </c>
      <c r="K11" s="80">
        <v>33300</v>
      </c>
    </row>
    <row r="12" spans="1:11" x14ac:dyDescent="0.15">
      <c r="A12" s="28" t="s">
        <v>96</v>
      </c>
      <c r="B12" s="77" t="s">
        <v>4</v>
      </c>
      <c r="C12" s="82">
        <v>24700</v>
      </c>
      <c r="D12" s="83" t="str">
        <f t="shared" si="0"/>
        <v>+900</v>
      </c>
      <c r="E12" s="82">
        <f t="shared" si="1"/>
        <v>10000</v>
      </c>
      <c r="F12" s="83" t="str">
        <f t="shared" si="2"/>
        <v>+300</v>
      </c>
      <c r="G12" s="82">
        <v>34700</v>
      </c>
      <c r="H12" s="83" t="str">
        <f t="shared" si="3"/>
        <v>+1200</v>
      </c>
      <c r="I12" s="82">
        <v>23800</v>
      </c>
      <c r="J12" s="82">
        <f t="shared" ref="J12" si="8">K12-I12</f>
        <v>9700</v>
      </c>
      <c r="K12" s="82">
        <v>33500</v>
      </c>
    </row>
    <row r="13" spans="1:11" x14ac:dyDescent="0.15">
      <c r="A13" s="31" t="s">
        <v>325</v>
      </c>
      <c r="B13" s="76" t="s">
        <v>5</v>
      </c>
      <c r="C13" s="80"/>
      <c r="D13" s="81" t="str">
        <f t="shared" si="0"/>
        <v/>
      </c>
      <c r="E13" s="80" t="str">
        <f t="shared" si="1"/>
        <v/>
      </c>
      <c r="F13" s="81" t="str">
        <f t="shared" si="2"/>
        <v/>
      </c>
      <c r="G13" s="80"/>
      <c r="H13" s="81" t="str">
        <f t="shared" si="3"/>
        <v/>
      </c>
      <c r="I13" s="80"/>
      <c r="J13" s="80"/>
      <c r="K13" s="80"/>
    </row>
    <row r="14" spans="1:11" x14ac:dyDescent="0.15">
      <c r="A14" s="28" t="s">
        <v>97</v>
      </c>
      <c r="B14" s="77" t="s">
        <v>6</v>
      </c>
      <c r="C14" s="82"/>
      <c r="D14" s="83" t="str">
        <f t="shared" si="0"/>
        <v/>
      </c>
      <c r="E14" s="82" t="str">
        <f t="shared" si="1"/>
        <v/>
      </c>
      <c r="F14" s="83" t="str">
        <f t="shared" si="2"/>
        <v/>
      </c>
      <c r="G14" s="82"/>
      <c r="H14" s="83" t="str">
        <f t="shared" si="3"/>
        <v/>
      </c>
      <c r="I14" s="82"/>
      <c r="J14" s="82"/>
      <c r="K14" s="82"/>
    </row>
    <row r="15" spans="1:11" x14ac:dyDescent="0.15">
      <c r="A15" s="31" t="s">
        <v>326</v>
      </c>
      <c r="B15" s="76" t="s">
        <v>7</v>
      </c>
      <c r="C15" s="80">
        <v>22400</v>
      </c>
      <c r="D15" s="81" t="str">
        <f t="shared" si="0"/>
        <v>+1200</v>
      </c>
      <c r="E15" s="80">
        <f t="shared" si="1"/>
        <v>9100</v>
      </c>
      <c r="F15" s="81" t="str">
        <f t="shared" si="2"/>
        <v>+500</v>
      </c>
      <c r="G15" s="80">
        <v>31500</v>
      </c>
      <c r="H15" s="81" t="str">
        <f t="shared" si="3"/>
        <v>+1700</v>
      </c>
      <c r="I15" s="80">
        <v>21200</v>
      </c>
      <c r="J15" s="80">
        <f t="shared" ref="J15" si="9">K15-I15</f>
        <v>8600</v>
      </c>
      <c r="K15" s="80">
        <v>29800</v>
      </c>
    </row>
    <row r="16" spans="1:11" x14ac:dyDescent="0.15">
      <c r="A16" s="28" t="s">
        <v>98</v>
      </c>
      <c r="B16" s="77" t="s">
        <v>8</v>
      </c>
      <c r="C16" s="82">
        <v>25100</v>
      </c>
      <c r="D16" s="83" t="str">
        <f t="shared" si="0"/>
        <v>+3600</v>
      </c>
      <c r="E16" s="82">
        <f t="shared" si="1"/>
        <v>10200</v>
      </c>
      <c r="F16" s="83" t="str">
        <f t="shared" si="2"/>
        <v>+1500</v>
      </c>
      <c r="G16" s="82">
        <v>35300</v>
      </c>
      <c r="H16" s="83" t="str">
        <f t="shared" si="3"/>
        <v>+5100</v>
      </c>
      <c r="I16" s="82">
        <v>21500</v>
      </c>
      <c r="J16" s="82">
        <f t="shared" ref="J16" si="10">K16-I16</f>
        <v>8700</v>
      </c>
      <c r="K16" s="82">
        <v>30200</v>
      </c>
    </row>
    <row r="17" spans="1:11" x14ac:dyDescent="0.15">
      <c r="A17" s="31" t="s">
        <v>327</v>
      </c>
      <c r="B17" s="76" t="s">
        <v>9</v>
      </c>
      <c r="C17" s="80">
        <v>23200</v>
      </c>
      <c r="D17" s="81" t="str">
        <f t="shared" si="0"/>
        <v>+900</v>
      </c>
      <c r="E17" s="80">
        <f t="shared" si="1"/>
        <v>9400</v>
      </c>
      <c r="F17" s="81" t="str">
        <f t="shared" si="2"/>
        <v>+300</v>
      </c>
      <c r="G17" s="80">
        <v>32600</v>
      </c>
      <c r="H17" s="81" t="str">
        <f t="shared" si="3"/>
        <v>+1200</v>
      </c>
      <c r="I17" s="80">
        <v>22300</v>
      </c>
      <c r="J17" s="80">
        <f t="shared" ref="J17" si="11">K17-I17</f>
        <v>9100</v>
      </c>
      <c r="K17" s="80">
        <v>31400</v>
      </c>
    </row>
    <row r="18" spans="1:11" x14ac:dyDescent="0.15">
      <c r="A18" s="28" t="s">
        <v>99</v>
      </c>
      <c r="B18" s="77" t="s">
        <v>10</v>
      </c>
      <c r="C18" s="82">
        <v>23000</v>
      </c>
      <c r="D18" s="83" t="str">
        <f t="shared" si="0"/>
        <v>+1700</v>
      </c>
      <c r="E18" s="82">
        <f t="shared" si="1"/>
        <v>9300</v>
      </c>
      <c r="F18" s="83" t="str">
        <f t="shared" si="2"/>
        <v>+700</v>
      </c>
      <c r="G18" s="82">
        <v>32300</v>
      </c>
      <c r="H18" s="83" t="str">
        <f t="shared" si="3"/>
        <v>+2400</v>
      </c>
      <c r="I18" s="82">
        <v>21300</v>
      </c>
      <c r="J18" s="82">
        <f t="shared" ref="J18" si="12">K18-I18</f>
        <v>8600</v>
      </c>
      <c r="K18" s="82">
        <v>29900</v>
      </c>
    </row>
    <row r="19" spans="1:11" x14ac:dyDescent="0.15">
      <c r="A19" s="31" t="s">
        <v>328</v>
      </c>
      <c r="B19" s="76" t="s">
        <v>11</v>
      </c>
      <c r="C19" s="80">
        <v>25100</v>
      </c>
      <c r="D19" s="81" t="str">
        <f t="shared" si="0"/>
        <v>+1000</v>
      </c>
      <c r="E19" s="80">
        <f t="shared" si="1"/>
        <v>10200</v>
      </c>
      <c r="F19" s="81" t="str">
        <f t="shared" si="2"/>
        <v>+400</v>
      </c>
      <c r="G19" s="80">
        <v>35300</v>
      </c>
      <c r="H19" s="81" t="str">
        <f t="shared" si="3"/>
        <v>+1400</v>
      </c>
      <c r="I19" s="80">
        <v>24100</v>
      </c>
      <c r="J19" s="80">
        <f t="shared" ref="J19" si="13">K19-I19</f>
        <v>9800</v>
      </c>
      <c r="K19" s="80">
        <v>33900</v>
      </c>
    </row>
    <row r="20" spans="1:11" x14ac:dyDescent="0.15">
      <c r="A20" s="28" t="s">
        <v>100</v>
      </c>
      <c r="B20" s="77" t="s">
        <v>12</v>
      </c>
      <c r="C20" s="82">
        <v>21900</v>
      </c>
      <c r="D20" s="83" t="str">
        <f t="shared" si="0"/>
        <v>+1600</v>
      </c>
      <c r="E20" s="82">
        <f t="shared" si="1"/>
        <v>8900</v>
      </c>
      <c r="F20" s="83" t="str">
        <f t="shared" si="2"/>
        <v>+700</v>
      </c>
      <c r="G20" s="82">
        <v>30800</v>
      </c>
      <c r="H20" s="83" t="str">
        <f t="shared" si="3"/>
        <v>+2300</v>
      </c>
      <c r="I20" s="82">
        <v>20300</v>
      </c>
      <c r="J20" s="82">
        <f t="shared" ref="J20" si="14">K20-I20</f>
        <v>8200</v>
      </c>
      <c r="K20" s="82">
        <v>28500</v>
      </c>
    </row>
    <row r="21" spans="1:11" x14ac:dyDescent="0.15">
      <c r="A21" s="31" t="s">
        <v>329</v>
      </c>
      <c r="B21" s="76" t="s">
        <v>13</v>
      </c>
      <c r="C21" s="80">
        <v>20100</v>
      </c>
      <c r="D21" s="81" t="str">
        <f t="shared" si="0"/>
        <v>+1700</v>
      </c>
      <c r="E21" s="80">
        <f t="shared" si="1"/>
        <v>8200</v>
      </c>
      <c r="F21" s="81" t="str">
        <f t="shared" si="2"/>
        <v>+700</v>
      </c>
      <c r="G21" s="80">
        <v>28300</v>
      </c>
      <c r="H21" s="81" t="str">
        <f t="shared" si="3"/>
        <v>+2400</v>
      </c>
      <c r="I21" s="80">
        <v>18400</v>
      </c>
      <c r="J21" s="80">
        <f t="shared" ref="J21" si="15">K21-I21</f>
        <v>7500</v>
      </c>
      <c r="K21" s="80">
        <v>25900</v>
      </c>
    </row>
    <row r="22" spans="1:11" x14ac:dyDescent="0.15">
      <c r="A22" s="28" t="s">
        <v>101</v>
      </c>
      <c r="B22" s="77" t="s">
        <v>14</v>
      </c>
      <c r="C22" s="82">
        <v>33600</v>
      </c>
      <c r="D22" s="83" t="str">
        <f t="shared" si="0"/>
        <v>+1300</v>
      </c>
      <c r="E22" s="82">
        <f t="shared" si="1"/>
        <v>13600</v>
      </c>
      <c r="F22" s="83" t="str">
        <f t="shared" si="2"/>
        <v>+500</v>
      </c>
      <c r="G22" s="82">
        <v>47200</v>
      </c>
      <c r="H22" s="83" t="str">
        <f t="shared" si="3"/>
        <v>+1800</v>
      </c>
      <c r="I22" s="82">
        <v>32300</v>
      </c>
      <c r="J22" s="82">
        <f t="shared" ref="J22" si="16">K22-I22</f>
        <v>13100</v>
      </c>
      <c r="K22" s="82">
        <v>45400</v>
      </c>
    </row>
    <row r="23" spans="1:11" x14ac:dyDescent="0.15">
      <c r="A23" s="31" t="s">
        <v>330</v>
      </c>
      <c r="B23" s="76" t="s">
        <v>15</v>
      </c>
      <c r="C23" s="80">
        <v>41700</v>
      </c>
      <c r="D23" s="81" t="str">
        <f t="shared" si="0"/>
        <v>+1600</v>
      </c>
      <c r="E23" s="80">
        <f t="shared" si="1"/>
        <v>16900</v>
      </c>
      <c r="F23" s="81" t="str">
        <f t="shared" si="2"/>
        <v>+600</v>
      </c>
      <c r="G23" s="80">
        <v>58600</v>
      </c>
      <c r="H23" s="81" t="str">
        <f t="shared" si="3"/>
        <v>+2200</v>
      </c>
      <c r="I23" s="80">
        <v>40100</v>
      </c>
      <c r="J23" s="80">
        <f t="shared" ref="J23" si="17">K23-I23</f>
        <v>16300</v>
      </c>
      <c r="K23" s="80">
        <v>56400</v>
      </c>
    </row>
    <row r="24" spans="1:11" x14ac:dyDescent="0.15">
      <c r="A24" s="28" t="s">
        <v>102</v>
      </c>
      <c r="B24" s="77" t="s">
        <v>16</v>
      </c>
      <c r="C24" s="82">
        <v>30600</v>
      </c>
      <c r="D24" s="83" t="str">
        <f t="shared" si="0"/>
        <v>+2500</v>
      </c>
      <c r="E24" s="82">
        <f t="shared" si="1"/>
        <v>12400</v>
      </c>
      <c r="F24" s="83" t="str">
        <f t="shared" si="2"/>
        <v>+1000</v>
      </c>
      <c r="G24" s="82">
        <v>43000</v>
      </c>
      <c r="H24" s="83" t="str">
        <f t="shared" si="3"/>
        <v>+3500</v>
      </c>
      <c r="I24" s="82">
        <v>28100</v>
      </c>
      <c r="J24" s="82">
        <f t="shared" ref="J24" si="18">K24-I24</f>
        <v>11400</v>
      </c>
      <c r="K24" s="82">
        <v>39500</v>
      </c>
    </row>
    <row r="25" spans="1:11" x14ac:dyDescent="0.15">
      <c r="A25" s="31" t="s">
        <v>331</v>
      </c>
      <c r="B25" s="76" t="s">
        <v>17</v>
      </c>
      <c r="C25" s="80">
        <v>41700</v>
      </c>
      <c r="D25" s="81" t="str">
        <f t="shared" si="0"/>
        <v>+2300</v>
      </c>
      <c r="E25" s="80">
        <f t="shared" si="1"/>
        <v>16900</v>
      </c>
      <c r="F25" s="81" t="str">
        <f t="shared" si="2"/>
        <v>+900</v>
      </c>
      <c r="G25" s="80">
        <v>58600</v>
      </c>
      <c r="H25" s="81" t="str">
        <f t="shared" si="3"/>
        <v>+3200</v>
      </c>
      <c r="I25" s="80">
        <v>39400</v>
      </c>
      <c r="J25" s="80">
        <f t="shared" ref="J25" si="19">K25-I25</f>
        <v>16000</v>
      </c>
      <c r="K25" s="80">
        <v>55400</v>
      </c>
    </row>
    <row r="26" spans="1:11" x14ac:dyDescent="0.15">
      <c r="A26" s="28" t="s">
        <v>103</v>
      </c>
      <c r="B26" s="77" t="s">
        <v>18</v>
      </c>
      <c r="C26" s="82">
        <v>28700</v>
      </c>
      <c r="D26" s="83" t="str">
        <f t="shared" si="0"/>
        <v>+1700</v>
      </c>
      <c r="E26" s="82">
        <f t="shared" si="1"/>
        <v>11700</v>
      </c>
      <c r="F26" s="83" t="str">
        <f t="shared" si="2"/>
        <v>+700</v>
      </c>
      <c r="G26" s="82">
        <v>40400</v>
      </c>
      <c r="H26" s="83" t="str">
        <f t="shared" si="3"/>
        <v>+2400</v>
      </c>
      <c r="I26" s="82">
        <v>27000</v>
      </c>
      <c r="J26" s="82">
        <f t="shared" ref="J26" si="20">K26-I26</f>
        <v>11000</v>
      </c>
      <c r="K26" s="82">
        <v>38000</v>
      </c>
    </row>
    <row r="27" spans="1:11" x14ac:dyDescent="0.15">
      <c r="A27" s="31" t="s">
        <v>332</v>
      </c>
      <c r="B27" s="76" t="s">
        <v>19</v>
      </c>
      <c r="C27" s="80">
        <v>44100</v>
      </c>
      <c r="D27" s="81" t="str">
        <f t="shared" si="0"/>
        <v>+1300</v>
      </c>
      <c r="E27" s="80">
        <f t="shared" si="1"/>
        <v>18100</v>
      </c>
      <c r="F27" s="81" t="str">
        <f t="shared" si="2"/>
        <v>+1100</v>
      </c>
      <c r="G27" s="80">
        <v>62200</v>
      </c>
      <c r="H27" s="81" t="str">
        <f t="shared" si="3"/>
        <v>+2400</v>
      </c>
      <c r="I27" s="80">
        <v>42800</v>
      </c>
      <c r="J27" s="80">
        <f t="shared" ref="J27" si="21">K27-I27</f>
        <v>17000</v>
      </c>
      <c r="K27" s="80">
        <v>59800</v>
      </c>
    </row>
    <row r="28" spans="1:11" x14ac:dyDescent="0.15">
      <c r="A28" s="28" t="s">
        <v>104</v>
      </c>
      <c r="B28" s="77" t="s">
        <v>120</v>
      </c>
      <c r="C28" s="82">
        <v>29000</v>
      </c>
      <c r="D28" s="83" t="str">
        <f t="shared" si="0"/>
        <v>+1100</v>
      </c>
      <c r="E28" s="82">
        <f t="shared" si="1"/>
        <v>11800</v>
      </c>
      <c r="F28" s="83" t="str">
        <f t="shared" si="2"/>
        <v>+500</v>
      </c>
      <c r="G28" s="82">
        <v>40800</v>
      </c>
      <c r="H28" s="83" t="str">
        <f t="shared" si="3"/>
        <v>+1600</v>
      </c>
      <c r="I28" s="82">
        <v>27900</v>
      </c>
      <c r="J28" s="82">
        <f t="shared" ref="J28" si="22">K28-I28</f>
        <v>11300</v>
      </c>
      <c r="K28" s="82">
        <v>39200</v>
      </c>
    </row>
    <row r="29" spans="1:11" x14ac:dyDescent="0.15">
      <c r="A29" s="31" t="s">
        <v>333</v>
      </c>
      <c r="B29" s="76" t="s">
        <v>121</v>
      </c>
      <c r="C29" s="80">
        <v>29000</v>
      </c>
      <c r="D29" s="81" t="str">
        <f t="shared" si="0"/>
        <v>+1100</v>
      </c>
      <c r="E29" s="80">
        <f t="shared" si="1"/>
        <v>11800</v>
      </c>
      <c r="F29" s="81" t="str">
        <f t="shared" si="2"/>
        <v>+500</v>
      </c>
      <c r="G29" s="80">
        <v>40800</v>
      </c>
      <c r="H29" s="81" t="str">
        <f t="shared" si="3"/>
        <v>+1600</v>
      </c>
      <c r="I29" s="80">
        <v>27900</v>
      </c>
      <c r="J29" s="80">
        <f t="shared" ref="J29" si="23">K29-I29</f>
        <v>11300</v>
      </c>
      <c r="K29" s="80">
        <v>39200</v>
      </c>
    </row>
    <row r="30" spans="1:11" x14ac:dyDescent="0.15">
      <c r="A30" s="28" t="s">
        <v>105</v>
      </c>
      <c r="B30" s="77" t="s">
        <v>122</v>
      </c>
      <c r="C30" s="82">
        <v>36000</v>
      </c>
      <c r="D30" s="83" t="str">
        <f t="shared" si="0"/>
        <v>+2600</v>
      </c>
      <c r="E30" s="82">
        <f t="shared" si="1"/>
        <v>14600</v>
      </c>
      <c r="F30" s="83" t="str">
        <f t="shared" si="2"/>
        <v>+1000</v>
      </c>
      <c r="G30" s="82">
        <v>50600</v>
      </c>
      <c r="H30" s="83" t="str">
        <f t="shared" si="3"/>
        <v>+3600</v>
      </c>
      <c r="I30" s="82">
        <v>33400</v>
      </c>
      <c r="J30" s="82">
        <f t="shared" ref="J30" si="24">K30-I30</f>
        <v>13600</v>
      </c>
      <c r="K30" s="82">
        <v>47000</v>
      </c>
    </row>
    <row r="31" spans="1:11" x14ac:dyDescent="0.15">
      <c r="A31" s="31" t="s">
        <v>334</v>
      </c>
      <c r="B31" s="76" t="s">
        <v>20</v>
      </c>
      <c r="C31" s="80">
        <v>24800</v>
      </c>
      <c r="D31" s="81" t="str">
        <f t="shared" si="0"/>
        <v>+1300</v>
      </c>
      <c r="E31" s="80">
        <f t="shared" si="1"/>
        <v>10100</v>
      </c>
      <c r="F31" s="81" t="str">
        <f t="shared" si="2"/>
        <v>+600</v>
      </c>
      <c r="G31" s="80">
        <v>34900</v>
      </c>
      <c r="H31" s="81" t="str">
        <f t="shared" si="3"/>
        <v>+1900</v>
      </c>
      <c r="I31" s="80">
        <v>23500</v>
      </c>
      <c r="J31" s="80">
        <f t="shared" ref="J31" si="25">K31-I31</f>
        <v>9500</v>
      </c>
      <c r="K31" s="80">
        <v>33000</v>
      </c>
    </row>
    <row r="32" spans="1:11" x14ac:dyDescent="0.15">
      <c r="A32" s="28" t="s">
        <v>106</v>
      </c>
      <c r="B32" s="77" t="s">
        <v>21</v>
      </c>
      <c r="C32" s="82">
        <v>28900</v>
      </c>
      <c r="D32" s="83" t="str">
        <f t="shared" si="0"/>
        <v>+1600</v>
      </c>
      <c r="E32" s="82">
        <f t="shared" si="1"/>
        <v>11700</v>
      </c>
      <c r="F32" s="83" t="str">
        <f t="shared" si="2"/>
        <v>+600</v>
      </c>
      <c r="G32" s="82">
        <v>40600</v>
      </c>
      <c r="H32" s="83" t="str">
        <f t="shared" si="3"/>
        <v>+2200</v>
      </c>
      <c r="I32" s="82">
        <v>27300</v>
      </c>
      <c r="J32" s="82">
        <f t="shared" ref="J32" si="26">K32-I32</f>
        <v>11100</v>
      </c>
      <c r="K32" s="82">
        <v>38400</v>
      </c>
    </row>
    <row r="33" spans="1:11" x14ac:dyDescent="0.15">
      <c r="A33" s="31" t="s">
        <v>335</v>
      </c>
      <c r="B33" s="76" t="s">
        <v>22</v>
      </c>
      <c r="C33" s="80">
        <v>23100</v>
      </c>
      <c r="D33" s="81" t="str">
        <f t="shared" si="0"/>
        <v>+1300</v>
      </c>
      <c r="E33" s="80">
        <f t="shared" si="1"/>
        <v>9400</v>
      </c>
      <c r="F33" s="81" t="str">
        <f t="shared" si="2"/>
        <v>+500</v>
      </c>
      <c r="G33" s="80">
        <v>32500</v>
      </c>
      <c r="H33" s="81" t="str">
        <f t="shared" si="3"/>
        <v>+1800</v>
      </c>
      <c r="I33" s="80">
        <v>21800</v>
      </c>
      <c r="J33" s="80">
        <f t="shared" ref="J33" si="27">K33-I33</f>
        <v>8900</v>
      </c>
      <c r="K33" s="80">
        <v>30700</v>
      </c>
    </row>
    <row r="34" spans="1:11" x14ac:dyDescent="0.15">
      <c r="A34" s="28" t="s">
        <v>107</v>
      </c>
      <c r="B34" s="77" t="s">
        <v>23</v>
      </c>
      <c r="C34" s="82">
        <v>45000</v>
      </c>
      <c r="D34" s="83" t="str">
        <f t="shared" si="0"/>
        <v>+3600</v>
      </c>
      <c r="E34" s="82">
        <f t="shared" si="1"/>
        <v>18300</v>
      </c>
      <c r="F34" s="83" t="str">
        <f t="shared" si="2"/>
        <v>+1500</v>
      </c>
      <c r="G34" s="82">
        <v>63300</v>
      </c>
      <c r="H34" s="83" t="str">
        <f t="shared" si="3"/>
        <v>+5100</v>
      </c>
      <c r="I34" s="82">
        <v>41400</v>
      </c>
      <c r="J34" s="82">
        <f t="shared" ref="J34" si="28">K34-I34</f>
        <v>16800</v>
      </c>
      <c r="K34" s="82">
        <v>58200</v>
      </c>
    </row>
    <row r="35" spans="1:11" x14ac:dyDescent="0.15">
      <c r="A35" s="31" t="s">
        <v>336</v>
      </c>
      <c r="B35" s="76" t="s">
        <v>24</v>
      </c>
      <c r="C35" s="80">
        <v>32700</v>
      </c>
      <c r="D35" s="81" t="str">
        <f t="shared" si="0"/>
        <v>+2600</v>
      </c>
      <c r="E35" s="80">
        <f t="shared" si="1"/>
        <v>13300</v>
      </c>
      <c r="F35" s="81" t="str">
        <f t="shared" si="2"/>
        <v>+1100</v>
      </c>
      <c r="G35" s="80">
        <v>46000</v>
      </c>
      <c r="H35" s="81" t="str">
        <f t="shared" si="3"/>
        <v>+3700</v>
      </c>
      <c r="I35" s="80">
        <v>30100</v>
      </c>
      <c r="J35" s="80">
        <f t="shared" ref="J35" si="29">K35-I35</f>
        <v>12200</v>
      </c>
      <c r="K35" s="80">
        <v>42300</v>
      </c>
    </row>
    <row r="36" spans="1:11" x14ac:dyDescent="0.15">
      <c r="A36" s="28" t="s">
        <v>108</v>
      </c>
      <c r="B36" s="77" t="s">
        <v>25</v>
      </c>
      <c r="C36" s="82">
        <v>31600</v>
      </c>
      <c r="D36" s="83" t="str">
        <f t="shared" si="0"/>
        <v>+1100</v>
      </c>
      <c r="E36" s="82">
        <f t="shared" si="1"/>
        <v>12800</v>
      </c>
      <c r="F36" s="83" t="str">
        <f t="shared" si="2"/>
        <v>+400</v>
      </c>
      <c r="G36" s="82">
        <v>44400</v>
      </c>
      <c r="H36" s="83" t="str">
        <f t="shared" si="3"/>
        <v>+1500</v>
      </c>
      <c r="I36" s="82">
        <v>30500</v>
      </c>
      <c r="J36" s="82">
        <f t="shared" ref="J36" si="30">K36-I36</f>
        <v>12400</v>
      </c>
      <c r="K36" s="82">
        <v>42900</v>
      </c>
    </row>
    <row r="37" spans="1:11" x14ac:dyDescent="0.15">
      <c r="A37" s="31" t="s">
        <v>337</v>
      </c>
      <c r="B37" s="76" t="s">
        <v>26</v>
      </c>
      <c r="C37" s="80"/>
      <c r="D37" s="81" t="str">
        <f t="shared" si="0"/>
        <v/>
      </c>
      <c r="E37" s="80" t="str">
        <f t="shared" si="1"/>
        <v/>
      </c>
      <c r="F37" s="81" t="str">
        <f t="shared" si="2"/>
        <v/>
      </c>
      <c r="G37" s="80"/>
      <c r="H37" s="81" t="str">
        <f t="shared" si="3"/>
        <v/>
      </c>
      <c r="I37" s="80"/>
      <c r="J37" s="80"/>
      <c r="K37" s="80"/>
    </row>
    <row r="38" spans="1:11" x14ac:dyDescent="0.15">
      <c r="A38" s="28" t="s">
        <v>109</v>
      </c>
      <c r="B38" s="77" t="s">
        <v>27</v>
      </c>
      <c r="C38" s="82">
        <v>31600</v>
      </c>
      <c r="D38" s="83" t="str">
        <f t="shared" si="0"/>
        <v>+1200</v>
      </c>
      <c r="E38" s="82">
        <f t="shared" si="1"/>
        <v>12800</v>
      </c>
      <c r="F38" s="83" t="str">
        <f t="shared" si="2"/>
        <v>+500</v>
      </c>
      <c r="G38" s="82">
        <v>44400</v>
      </c>
      <c r="H38" s="83" t="str">
        <f t="shared" si="3"/>
        <v>+1700</v>
      </c>
      <c r="I38" s="82">
        <v>30400</v>
      </c>
      <c r="J38" s="82">
        <f t="shared" ref="J38" si="31">K38-I38</f>
        <v>12300</v>
      </c>
      <c r="K38" s="82">
        <v>42700</v>
      </c>
    </row>
    <row r="39" spans="1:11" x14ac:dyDescent="0.15">
      <c r="A39" s="31" t="s">
        <v>338</v>
      </c>
      <c r="B39" s="76" t="s">
        <v>28</v>
      </c>
      <c r="C39" s="80">
        <v>23600</v>
      </c>
      <c r="D39" s="81" t="str">
        <f t="shared" si="0"/>
        <v>+1200</v>
      </c>
      <c r="E39" s="80">
        <f t="shared" si="1"/>
        <v>9600</v>
      </c>
      <c r="F39" s="81" t="str">
        <f t="shared" si="2"/>
        <v>+500</v>
      </c>
      <c r="G39" s="80">
        <v>33200</v>
      </c>
      <c r="H39" s="81" t="str">
        <f t="shared" si="3"/>
        <v>+1700</v>
      </c>
      <c r="I39" s="80">
        <v>22400</v>
      </c>
      <c r="J39" s="80">
        <f t="shared" ref="J39" si="32">K39-I39</f>
        <v>9100</v>
      </c>
      <c r="K39" s="80">
        <v>31500</v>
      </c>
    </row>
    <row r="40" spans="1:11" x14ac:dyDescent="0.15">
      <c r="A40" s="28" t="s">
        <v>110</v>
      </c>
      <c r="B40" s="77" t="s">
        <v>29</v>
      </c>
      <c r="C40" s="82">
        <v>24100</v>
      </c>
      <c r="D40" s="83" t="str">
        <f t="shared" si="0"/>
        <v>+900</v>
      </c>
      <c r="E40" s="82">
        <f t="shared" si="1"/>
        <v>9800</v>
      </c>
      <c r="F40" s="83" t="str">
        <f t="shared" si="2"/>
        <v>+400</v>
      </c>
      <c r="G40" s="82">
        <v>33900</v>
      </c>
      <c r="H40" s="83" t="str">
        <f t="shared" si="3"/>
        <v>+1300</v>
      </c>
      <c r="I40" s="82">
        <v>23200</v>
      </c>
      <c r="J40" s="82">
        <f t="shared" ref="J40" si="33">K40-I40</f>
        <v>9400</v>
      </c>
      <c r="K40" s="82">
        <v>32600</v>
      </c>
    </row>
    <row r="41" spans="1:11" x14ac:dyDescent="0.15">
      <c r="A41" s="31" t="s">
        <v>339</v>
      </c>
      <c r="B41" s="76" t="s">
        <v>30</v>
      </c>
      <c r="C41" s="80">
        <v>22000</v>
      </c>
      <c r="D41" s="81" t="str">
        <f t="shared" si="0"/>
        <v>+800</v>
      </c>
      <c r="E41" s="80">
        <f t="shared" si="1"/>
        <v>8900</v>
      </c>
      <c r="F41" s="81" t="str">
        <f t="shared" si="2"/>
        <v>+300</v>
      </c>
      <c r="G41" s="80">
        <v>30900</v>
      </c>
      <c r="H41" s="81" t="str">
        <f t="shared" si="3"/>
        <v>+1100</v>
      </c>
      <c r="I41" s="80">
        <v>21200</v>
      </c>
      <c r="J41" s="80">
        <f t="shared" ref="J41" si="34">K41-I41</f>
        <v>8600</v>
      </c>
      <c r="K41" s="80">
        <v>29800</v>
      </c>
    </row>
    <row r="42" spans="1:11" x14ac:dyDescent="0.15">
      <c r="A42" s="28" t="s">
        <v>111</v>
      </c>
      <c r="B42" s="77" t="s">
        <v>31</v>
      </c>
      <c r="C42" s="82">
        <v>21700</v>
      </c>
      <c r="D42" s="83" t="str">
        <f t="shared" si="0"/>
        <v>+1100</v>
      </c>
      <c r="E42" s="82">
        <f t="shared" si="1"/>
        <v>8800</v>
      </c>
      <c r="F42" s="83" t="str">
        <f t="shared" si="2"/>
        <v>+400</v>
      </c>
      <c r="G42" s="82">
        <v>30500</v>
      </c>
      <c r="H42" s="83" t="str">
        <f t="shared" si="3"/>
        <v>+1500</v>
      </c>
      <c r="I42" s="82">
        <v>20600</v>
      </c>
      <c r="J42" s="82">
        <f t="shared" ref="J42" si="35">K42-I42</f>
        <v>8400</v>
      </c>
      <c r="K42" s="82">
        <v>29000</v>
      </c>
    </row>
    <row r="43" spans="1:11" x14ac:dyDescent="0.15">
      <c r="A43" s="31" t="s">
        <v>340</v>
      </c>
      <c r="B43" s="76" t="s">
        <v>32</v>
      </c>
      <c r="C43" s="80">
        <v>27000</v>
      </c>
      <c r="D43" s="81" t="str">
        <f t="shared" si="0"/>
        <v>+27000</v>
      </c>
      <c r="E43" s="80">
        <f t="shared" si="1"/>
        <v>11000</v>
      </c>
      <c r="F43" s="81" t="str">
        <f t="shared" si="2"/>
        <v>+11000</v>
      </c>
      <c r="G43" s="80">
        <v>38000</v>
      </c>
      <c r="H43" s="81" t="str">
        <f t="shared" si="3"/>
        <v>+38000</v>
      </c>
      <c r="I43" s="80"/>
      <c r="J43" s="80"/>
      <c r="K43" s="80"/>
    </row>
    <row r="44" spans="1:11" x14ac:dyDescent="0.15">
      <c r="A44" s="28" t="s">
        <v>112</v>
      </c>
      <c r="B44" s="77" t="s">
        <v>33</v>
      </c>
      <c r="C44" s="82">
        <v>25000</v>
      </c>
      <c r="D44" s="83" t="str">
        <f t="shared" si="0"/>
        <v>+1400</v>
      </c>
      <c r="E44" s="82">
        <f t="shared" si="1"/>
        <v>10200</v>
      </c>
      <c r="F44" s="83" t="str">
        <f t="shared" si="2"/>
        <v>+600</v>
      </c>
      <c r="G44" s="82">
        <v>35200</v>
      </c>
      <c r="H44" s="83" t="str">
        <f t="shared" si="3"/>
        <v>+2000</v>
      </c>
      <c r="I44" s="82">
        <v>23600</v>
      </c>
      <c r="J44" s="82">
        <f t="shared" ref="J44" si="36">K44-I44</f>
        <v>9600</v>
      </c>
      <c r="K44" s="82">
        <v>33200</v>
      </c>
    </row>
    <row r="45" spans="1:11" x14ac:dyDescent="0.15">
      <c r="A45" s="31" t="s">
        <v>341</v>
      </c>
      <c r="B45" s="76" t="s">
        <v>34</v>
      </c>
      <c r="C45" s="80">
        <v>23600</v>
      </c>
      <c r="D45" s="81" t="str">
        <f t="shared" si="0"/>
        <v>+1000</v>
      </c>
      <c r="E45" s="80">
        <f t="shared" si="1"/>
        <v>9600</v>
      </c>
      <c r="F45" s="81" t="str">
        <f t="shared" si="2"/>
        <v>+400</v>
      </c>
      <c r="G45" s="80">
        <v>33200</v>
      </c>
      <c r="H45" s="81" t="str">
        <f t="shared" si="3"/>
        <v>+1400</v>
      </c>
      <c r="I45" s="80">
        <v>22600</v>
      </c>
      <c r="J45" s="80">
        <f t="shared" ref="J45" si="37">K45-I45</f>
        <v>9200</v>
      </c>
      <c r="K45" s="80">
        <v>31800</v>
      </c>
    </row>
    <row r="46" spans="1:11" x14ac:dyDescent="0.15">
      <c r="A46" s="28" t="s">
        <v>113</v>
      </c>
      <c r="B46" s="77" t="s">
        <v>35</v>
      </c>
      <c r="C46" s="82"/>
      <c r="D46" s="83" t="str">
        <f t="shared" si="0"/>
        <v/>
      </c>
      <c r="E46" s="82" t="str">
        <f t="shared" si="1"/>
        <v/>
      </c>
      <c r="F46" s="83" t="str">
        <f t="shared" si="2"/>
        <v/>
      </c>
      <c r="G46" s="82"/>
      <c r="H46" s="83" t="str">
        <f t="shared" si="3"/>
        <v/>
      </c>
      <c r="I46" s="82"/>
      <c r="J46" s="82"/>
      <c r="K46" s="82"/>
    </row>
    <row r="47" spans="1:11" x14ac:dyDescent="0.15">
      <c r="A47" s="31" t="s">
        <v>342</v>
      </c>
      <c r="B47" s="76" t="s">
        <v>36</v>
      </c>
      <c r="C47" s="80">
        <v>23900</v>
      </c>
      <c r="D47" s="81" t="str">
        <f t="shared" si="0"/>
        <v>+2000</v>
      </c>
      <c r="E47" s="80">
        <f t="shared" si="1"/>
        <v>9700</v>
      </c>
      <c r="F47" s="81" t="str">
        <f t="shared" si="2"/>
        <v>+800</v>
      </c>
      <c r="G47" s="80">
        <v>33600</v>
      </c>
      <c r="H47" s="81" t="str">
        <f>IF(C47=0,"",IF(G47-K47&gt;0,"+"&amp;G47-K47,G47-K47))</f>
        <v>+2800</v>
      </c>
      <c r="I47" s="80">
        <v>21900</v>
      </c>
      <c r="J47" s="80">
        <f t="shared" ref="J47" si="38">K47-I47</f>
        <v>8900</v>
      </c>
      <c r="K47" s="80">
        <v>30800</v>
      </c>
    </row>
    <row r="48" spans="1:11" x14ac:dyDescent="0.15">
      <c r="A48" s="28" t="s">
        <v>114</v>
      </c>
      <c r="B48" s="77" t="s">
        <v>473</v>
      </c>
      <c r="C48" s="82"/>
      <c r="D48" s="83"/>
      <c r="E48" s="82"/>
      <c r="F48" s="83"/>
      <c r="G48" s="82"/>
      <c r="H48" s="83"/>
      <c r="I48" s="82"/>
      <c r="J48" s="82"/>
      <c r="K48" s="82"/>
    </row>
    <row r="49" spans="1:11" x14ac:dyDescent="0.15">
      <c r="A49" s="31" t="s">
        <v>343</v>
      </c>
      <c r="B49" s="76" t="s">
        <v>37</v>
      </c>
      <c r="C49" s="80">
        <v>24900</v>
      </c>
      <c r="D49" s="81" t="str">
        <f t="shared" si="0"/>
        <v>+2000</v>
      </c>
      <c r="E49" s="80">
        <f t="shared" si="1"/>
        <v>10100</v>
      </c>
      <c r="F49" s="81" t="str">
        <f t="shared" si="2"/>
        <v>+800</v>
      </c>
      <c r="G49" s="80">
        <v>35000</v>
      </c>
      <c r="H49" s="81" t="str">
        <f>IF(C49=0,"",IF(G49-K49&gt;0,"+"&amp;G49-K49,G49-K49))</f>
        <v>+2800</v>
      </c>
      <c r="I49" s="80">
        <v>22900</v>
      </c>
      <c r="J49" s="80">
        <f t="shared" ref="J49" si="39">K49-I49</f>
        <v>9300</v>
      </c>
      <c r="K49" s="80">
        <v>32200</v>
      </c>
    </row>
    <row r="50" spans="1:11" x14ac:dyDescent="0.15">
      <c r="A50" s="28" t="s">
        <v>115</v>
      </c>
      <c r="B50" s="77" t="s">
        <v>38</v>
      </c>
      <c r="C50" s="82">
        <v>22600</v>
      </c>
      <c r="D50" s="83" t="str">
        <f t="shared" si="0"/>
        <v>+800</v>
      </c>
      <c r="E50" s="82">
        <f t="shared" si="1"/>
        <v>9200</v>
      </c>
      <c r="F50" s="83" t="str">
        <f t="shared" si="2"/>
        <v>+300</v>
      </c>
      <c r="G50" s="82">
        <v>31800</v>
      </c>
      <c r="H50" s="83" t="str">
        <f t="shared" si="3"/>
        <v>+1100</v>
      </c>
      <c r="I50" s="82">
        <v>21800</v>
      </c>
      <c r="J50" s="82">
        <f t="shared" ref="J50" si="40">K50-I50</f>
        <v>8900</v>
      </c>
      <c r="K50" s="82">
        <v>30700</v>
      </c>
    </row>
    <row r="51" spans="1:11" x14ac:dyDescent="0.15">
      <c r="A51" s="31" t="s">
        <v>344</v>
      </c>
      <c r="B51" s="76" t="s">
        <v>39</v>
      </c>
      <c r="C51" s="80">
        <v>23500</v>
      </c>
      <c r="D51" s="81" t="str">
        <f t="shared" si="0"/>
        <v>+3900</v>
      </c>
      <c r="E51" s="80">
        <f t="shared" si="1"/>
        <v>9500</v>
      </c>
      <c r="F51" s="81" t="str">
        <f t="shared" si="2"/>
        <v>+1500</v>
      </c>
      <c r="G51" s="80">
        <v>33000</v>
      </c>
      <c r="H51" s="81" t="str">
        <f t="shared" si="3"/>
        <v>+5400</v>
      </c>
      <c r="I51" s="80">
        <v>19600</v>
      </c>
      <c r="J51" s="80">
        <f t="shared" ref="J51" si="41">K51-I51</f>
        <v>8000</v>
      </c>
      <c r="K51" s="80">
        <v>27600</v>
      </c>
    </row>
    <row r="52" spans="1:11" x14ac:dyDescent="0.15">
      <c r="A52" s="28" t="s">
        <v>116</v>
      </c>
      <c r="B52" s="77" t="s">
        <v>40</v>
      </c>
      <c r="C52" s="82">
        <v>21600</v>
      </c>
      <c r="D52" s="83" t="str">
        <f t="shared" si="0"/>
        <v>+1100</v>
      </c>
      <c r="E52" s="82">
        <f t="shared" si="1"/>
        <v>8800</v>
      </c>
      <c r="F52" s="83" t="str">
        <f t="shared" si="2"/>
        <v>+500</v>
      </c>
      <c r="G52" s="82">
        <v>30400</v>
      </c>
      <c r="H52" s="83" t="str">
        <f t="shared" si="3"/>
        <v>+1600</v>
      </c>
      <c r="I52" s="82">
        <v>20500</v>
      </c>
      <c r="J52" s="82">
        <f t="shared" ref="J52" si="42">K52-I52</f>
        <v>8300</v>
      </c>
      <c r="K52" s="82">
        <v>28800</v>
      </c>
    </row>
    <row r="53" spans="1:11" x14ac:dyDescent="0.15">
      <c r="A53" s="31" t="s">
        <v>345</v>
      </c>
      <c r="B53" s="76" t="s">
        <v>41</v>
      </c>
      <c r="C53" s="80">
        <v>21800</v>
      </c>
      <c r="D53" s="81" t="str">
        <f t="shared" si="0"/>
        <v>+1100</v>
      </c>
      <c r="E53" s="80">
        <f t="shared" si="1"/>
        <v>8900</v>
      </c>
      <c r="F53" s="81" t="str">
        <f t="shared" si="2"/>
        <v>+500</v>
      </c>
      <c r="G53" s="80">
        <v>30700</v>
      </c>
      <c r="H53" s="81" t="str">
        <f t="shared" si="3"/>
        <v>+1600</v>
      </c>
      <c r="I53" s="80">
        <v>20700</v>
      </c>
      <c r="J53" s="80">
        <f t="shared" ref="J53" si="43">K53-I53</f>
        <v>8400</v>
      </c>
      <c r="K53" s="80">
        <v>29100</v>
      </c>
    </row>
    <row r="54" spans="1:11" x14ac:dyDescent="0.15">
      <c r="A54" s="28" t="s">
        <v>117</v>
      </c>
      <c r="B54" s="77" t="s">
        <v>469</v>
      </c>
      <c r="C54" s="82">
        <v>25000</v>
      </c>
      <c r="D54" s="83" t="str">
        <f t="shared" si="0"/>
        <v>+2300</v>
      </c>
      <c r="E54" s="82">
        <f t="shared" si="1"/>
        <v>10200</v>
      </c>
      <c r="F54" s="83" t="str">
        <f t="shared" si="2"/>
        <v>+1000</v>
      </c>
      <c r="G54" s="82">
        <v>35200</v>
      </c>
      <c r="H54" s="83" t="str">
        <f t="shared" si="3"/>
        <v>+3300</v>
      </c>
      <c r="I54" s="82">
        <v>22700</v>
      </c>
      <c r="J54" s="82">
        <f t="shared" ref="J54" si="44">K54-I54</f>
        <v>9200</v>
      </c>
      <c r="K54" s="82">
        <v>31900</v>
      </c>
    </row>
    <row r="55" spans="1:11" x14ac:dyDescent="0.15">
      <c r="A55" s="31" t="s">
        <v>346</v>
      </c>
      <c r="B55" s="76" t="s">
        <v>42</v>
      </c>
      <c r="C55" s="80">
        <v>17000</v>
      </c>
      <c r="D55" s="81" t="str">
        <f t="shared" si="0"/>
        <v>+1000</v>
      </c>
      <c r="E55" s="80">
        <f t="shared" si="1"/>
        <v>6900</v>
      </c>
      <c r="F55" s="81" t="str">
        <f t="shared" si="2"/>
        <v>+400</v>
      </c>
      <c r="G55" s="80">
        <v>23900</v>
      </c>
      <c r="H55" s="81" t="str">
        <f t="shared" si="3"/>
        <v>+1400</v>
      </c>
      <c r="I55" s="80">
        <v>16000</v>
      </c>
      <c r="J55" s="80">
        <f t="shared" ref="J55" si="45">K55-I55</f>
        <v>6500</v>
      </c>
      <c r="K55" s="80">
        <v>22500</v>
      </c>
    </row>
    <row r="56" spans="1:11" x14ac:dyDescent="0.15">
      <c r="A56" s="28" t="s">
        <v>118</v>
      </c>
      <c r="B56" s="77" t="s">
        <v>43</v>
      </c>
      <c r="C56" s="82">
        <v>14200</v>
      </c>
      <c r="D56" s="83" t="str">
        <f t="shared" si="0"/>
        <v>+1300</v>
      </c>
      <c r="E56" s="82">
        <f t="shared" si="1"/>
        <v>5800</v>
      </c>
      <c r="F56" s="83" t="str">
        <f t="shared" si="2"/>
        <v>+600</v>
      </c>
      <c r="G56" s="82">
        <v>20000</v>
      </c>
      <c r="H56" s="83" t="str">
        <f t="shared" si="3"/>
        <v>+1900</v>
      </c>
      <c r="I56" s="82">
        <v>12900</v>
      </c>
      <c r="J56" s="82">
        <f t="shared" ref="J56" si="46">K56-I56</f>
        <v>5200</v>
      </c>
      <c r="K56" s="82">
        <v>18100</v>
      </c>
    </row>
    <row r="57" spans="1:11" x14ac:dyDescent="0.15">
      <c r="A57" s="31" t="s">
        <v>347</v>
      </c>
      <c r="B57" s="76"/>
      <c r="C57" s="80"/>
      <c r="D57" s="81" t="str">
        <f t="shared" si="0"/>
        <v/>
      </c>
      <c r="E57" s="80" t="str">
        <f t="shared" si="1"/>
        <v/>
      </c>
      <c r="F57" s="81" t="str">
        <f t="shared" si="2"/>
        <v/>
      </c>
      <c r="G57" s="80"/>
      <c r="H57" s="81" t="str">
        <f t="shared" si="3"/>
        <v/>
      </c>
      <c r="I57" s="80"/>
      <c r="J57" s="80" t="str">
        <f t="shared" ref="J57:J59" si="47">IF(I57=0,"",K57-I57)</f>
        <v/>
      </c>
      <c r="K57" s="80"/>
    </row>
    <row r="58" spans="1:11" x14ac:dyDescent="0.15">
      <c r="A58" s="28" t="s">
        <v>321</v>
      </c>
      <c r="B58" s="77"/>
      <c r="C58" s="82"/>
      <c r="D58" s="83" t="str">
        <f t="shared" si="0"/>
        <v/>
      </c>
      <c r="E58" s="82" t="str">
        <f t="shared" si="1"/>
        <v/>
      </c>
      <c r="F58" s="83" t="str">
        <f t="shared" si="2"/>
        <v/>
      </c>
      <c r="G58" s="82"/>
      <c r="H58" s="83" t="str">
        <f t="shared" si="3"/>
        <v/>
      </c>
      <c r="I58" s="82"/>
      <c r="J58" s="82" t="str">
        <f t="shared" si="47"/>
        <v/>
      </c>
      <c r="K58" s="82"/>
    </row>
    <row r="59" spans="1:11" x14ac:dyDescent="0.15">
      <c r="A59" s="31" t="s">
        <v>348</v>
      </c>
      <c r="B59" s="76"/>
      <c r="C59" s="80"/>
      <c r="D59" s="81" t="str">
        <f t="shared" si="0"/>
        <v/>
      </c>
      <c r="E59" s="80" t="str">
        <f t="shared" si="1"/>
        <v/>
      </c>
      <c r="F59" s="81" t="str">
        <f t="shared" si="2"/>
        <v/>
      </c>
      <c r="G59" s="80"/>
      <c r="H59" s="81" t="str">
        <f t="shared" si="3"/>
        <v/>
      </c>
      <c r="I59" s="80"/>
      <c r="J59" s="80" t="str">
        <f t="shared" si="47"/>
        <v/>
      </c>
      <c r="K59" s="80"/>
    </row>
  </sheetData>
  <mergeCells count="2">
    <mergeCell ref="I5:K5"/>
    <mergeCell ref="C5:H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7"/>
  <sheetViews>
    <sheetView workbookViewId="0">
      <pane ySplit="1" topLeftCell="A2" activePane="bottomLeft" state="frozen"/>
      <selection pane="bottomLeft" activeCell="C2" sqref="C2"/>
    </sheetView>
  </sheetViews>
  <sheetFormatPr defaultRowHeight="13.5" x14ac:dyDescent="0.15"/>
  <cols>
    <col min="1" max="1" width="35" bestFit="1" customWidth="1"/>
    <col min="2" max="2" width="19.25" bestFit="1" customWidth="1"/>
    <col min="3" max="3" width="11" style="1" bestFit="1" customWidth="1"/>
    <col min="5" max="5" width="34" bestFit="1" customWidth="1"/>
    <col min="6" max="6" width="19.25" bestFit="1" customWidth="1"/>
    <col min="7" max="7" width="11" bestFit="1" customWidth="1"/>
    <col min="9" max="9" width="34" customWidth="1"/>
    <col min="10" max="10" width="19.25" bestFit="1" customWidth="1"/>
    <col min="11" max="11" width="11" style="1" bestFit="1" customWidth="1"/>
  </cols>
  <sheetData>
    <row r="1" spans="1:11" x14ac:dyDescent="0.15">
      <c r="A1" s="20" t="s">
        <v>44</v>
      </c>
      <c r="B1" s="21" t="s">
        <v>150</v>
      </c>
      <c r="C1" s="21" t="s">
        <v>151</v>
      </c>
      <c r="E1" s="20" t="s">
        <v>156</v>
      </c>
      <c r="F1" s="21" t="s">
        <v>150</v>
      </c>
      <c r="G1" s="21" t="s">
        <v>151</v>
      </c>
      <c r="I1" s="20" t="s">
        <v>379</v>
      </c>
      <c r="J1" s="21" t="s">
        <v>150</v>
      </c>
      <c r="K1" s="21" t="s">
        <v>151</v>
      </c>
    </row>
    <row r="2" spans="1:11" x14ac:dyDescent="0.15">
      <c r="A2" s="22" t="s">
        <v>123</v>
      </c>
      <c r="B2" s="23" t="s">
        <v>152</v>
      </c>
      <c r="C2" s="25">
        <v>0.13</v>
      </c>
      <c r="E2" s="6" t="s">
        <v>157</v>
      </c>
      <c r="F2" s="6"/>
      <c r="G2" s="18">
        <v>0</v>
      </c>
      <c r="I2" s="6"/>
      <c r="J2" s="6"/>
      <c r="K2" s="18">
        <v>0</v>
      </c>
    </row>
    <row r="3" spans="1:11" x14ac:dyDescent="0.15">
      <c r="A3" s="22" t="s">
        <v>124</v>
      </c>
      <c r="B3" s="23" t="s">
        <v>154</v>
      </c>
      <c r="C3" s="24">
        <v>0.15</v>
      </c>
      <c r="E3" s="26" t="s">
        <v>158</v>
      </c>
      <c r="F3" s="23" t="s">
        <v>153</v>
      </c>
      <c r="G3" s="25">
        <v>0.08</v>
      </c>
      <c r="I3" s="6"/>
      <c r="J3" s="6"/>
      <c r="K3" s="18">
        <v>0</v>
      </c>
    </row>
    <row r="4" spans="1:11" x14ac:dyDescent="0.15">
      <c r="A4" s="22" t="s">
        <v>130</v>
      </c>
      <c r="B4" s="23" t="s">
        <v>396</v>
      </c>
      <c r="C4" s="25">
        <v>0.2</v>
      </c>
      <c r="E4" s="6" t="s">
        <v>159</v>
      </c>
      <c r="F4" s="6"/>
      <c r="G4" s="18">
        <v>0</v>
      </c>
      <c r="I4" s="6"/>
      <c r="J4" s="6"/>
      <c r="K4" s="18">
        <v>0</v>
      </c>
    </row>
    <row r="5" spans="1:11" x14ac:dyDescent="0.15">
      <c r="A5" s="22" t="s">
        <v>125</v>
      </c>
      <c r="B5" s="23" t="s">
        <v>397</v>
      </c>
      <c r="C5" s="24">
        <v>0.06</v>
      </c>
      <c r="E5" s="6" t="s">
        <v>160</v>
      </c>
      <c r="F5" s="6"/>
      <c r="G5" s="18">
        <v>0</v>
      </c>
      <c r="I5" s="6"/>
      <c r="J5" s="6"/>
      <c r="K5" s="18">
        <v>0</v>
      </c>
    </row>
    <row r="6" spans="1:11" x14ac:dyDescent="0.15">
      <c r="A6" s="17" t="s">
        <v>126</v>
      </c>
      <c r="B6" s="19"/>
      <c r="C6" s="18">
        <v>0</v>
      </c>
      <c r="E6" s="6" t="s">
        <v>161</v>
      </c>
      <c r="F6" s="6"/>
      <c r="G6" s="18">
        <v>0</v>
      </c>
      <c r="I6" s="6"/>
      <c r="J6" s="6"/>
      <c r="K6" s="18">
        <v>0</v>
      </c>
    </row>
    <row r="7" spans="1:11" x14ac:dyDescent="0.15">
      <c r="A7" s="17" t="s">
        <v>131</v>
      </c>
      <c r="B7" s="19"/>
      <c r="C7" s="18">
        <v>0</v>
      </c>
      <c r="E7" s="6" t="s">
        <v>162</v>
      </c>
      <c r="F7" s="6"/>
      <c r="G7" s="18">
        <v>0</v>
      </c>
      <c r="I7" s="6"/>
      <c r="J7" s="6"/>
      <c r="K7" s="18">
        <v>0</v>
      </c>
    </row>
    <row r="8" spans="1:11" x14ac:dyDescent="0.15">
      <c r="A8" s="17" t="s">
        <v>127</v>
      </c>
      <c r="B8" s="19"/>
      <c r="C8" s="18">
        <v>0</v>
      </c>
      <c r="E8" s="6" t="s">
        <v>163</v>
      </c>
      <c r="F8" s="6"/>
      <c r="G8" s="18">
        <v>0</v>
      </c>
      <c r="I8" s="6"/>
      <c r="J8" s="6"/>
      <c r="K8" s="18">
        <v>0</v>
      </c>
    </row>
    <row r="9" spans="1:11" x14ac:dyDescent="0.15">
      <c r="A9" s="17" t="s">
        <v>128</v>
      </c>
      <c r="B9" s="19"/>
      <c r="C9" s="18">
        <v>0</v>
      </c>
      <c r="E9" s="6" t="s">
        <v>164</v>
      </c>
      <c r="F9" s="6"/>
      <c r="G9" s="18">
        <v>0</v>
      </c>
      <c r="I9" s="6"/>
      <c r="J9" s="6"/>
      <c r="K9" s="18">
        <v>0</v>
      </c>
    </row>
    <row r="10" spans="1:11" x14ac:dyDescent="0.15">
      <c r="A10" s="22" t="s">
        <v>132</v>
      </c>
      <c r="B10" s="23" t="s">
        <v>402</v>
      </c>
      <c r="C10" s="24">
        <v>0.05</v>
      </c>
      <c r="E10" s="6" t="s">
        <v>165</v>
      </c>
      <c r="F10" s="6"/>
      <c r="G10" s="18">
        <v>0</v>
      </c>
      <c r="I10" s="6"/>
      <c r="J10" s="6"/>
      <c r="K10" s="18">
        <v>0</v>
      </c>
    </row>
    <row r="11" spans="1:11" x14ac:dyDescent="0.15">
      <c r="A11" s="22" t="s">
        <v>129</v>
      </c>
      <c r="B11" s="23" t="s">
        <v>403</v>
      </c>
      <c r="C11" s="24">
        <v>0.18</v>
      </c>
      <c r="E11" s="6" t="s">
        <v>166</v>
      </c>
      <c r="F11" s="6"/>
      <c r="G11" s="18">
        <v>0</v>
      </c>
      <c r="I11" s="6"/>
      <c r="J11" s="6"/>
      <c r="K11" s="18">
        <v>0</v>
      </c>
    </row>
    <row r="12" spans="1:11" x14ac:dyDescent="0.15">
      <c r="A12" s="17" t="s">
        <v>133</v>
      </c>
      <c r="B12" s="19"/>
      <c r="C12" s="18">
        <v>0</v>
      </c>
      <c r="E12" s="6" t="s">
        <v>167</v>
      </c>
      <c r="F12" s="6"/>
      <c r="G12" s="18">
        <v>0</v>
      </c>
      <c r="I12" s="6"/>
      <c r="J12" s="6"/>
      <c r="K12" s="18">
        <v>0</v>
      </c>
    </row>
    <row r="13" spans="1:11" x14ac:dyDescent="0.15">
      <c r="A13" s="22" t="s">
        <v>134</v>
      </c>
      <c r="B13" s="23" t="s">
        <v>270</v>
      </c>
      <c r="C13" s="24">
        <v>0.09</v>
      </c>
      <c r="E13" s="6" t="s">
        <v>168</v>
      </c>
      <c r="F13" s="6"/>
      <c r="G13" s="18">
        <v>0</v>
      </c>
      <c r="I13" s="6"/>
      <c r="J13" s="6"/>
      <c r="K13" s="18">
        <v>0</v>
      </c>
    </row>
    <row r="14" spans="1:11" x14ac:dyDescent="0.15">
      <c r="A14" s="17" t="s">
        <v>135</v>
      </c>
      <c r="B14" s="19"/>
      <c r="C14" s="18">
        <v>0</v>
      </c>
      <c r="E14" s="6" t="s">
        <v>169</v>
      </c>
      <c r="F14" s="6"/>
      <c r="G14" s="18">
        <v>0</v>
      </c>
      <c r="I14" s="6"/>
      <c r="J14" s="6"/>
      <c r="K14" s="18">
        <v>0</v>
      </c>
    </row>
    <row r="15" spans="1:11" x14ac:dyDescent="0.15">
      <c r="A15" s="17" t="s">
        <v>136</v>
      </c>
      <c r="B15" s="19"/>
      <c r="C15" s="18">
        <v>0</v>
      </c>
      <c r="E15" s="26" t="s">
        <v>170</v>
      </c>
      <c r="F15" s="23" t="s">
        <v>404</v>
      </c>
      <c r="G15" s="25">
        <v>0.08</v>
      </c>
      <c r="I15" s="6"/>
      <c r="J15" s="6"/>
      <c r="K15" s="18">
        <v>0</v>
      </c>
    </row>
    <row r="16" spans="1:11" x14ac:dyDescent="0.15">
      <c r="A16" s="22" t="s">
        <v>137</v>
      </c>
      <c r="B16" s="23" t="s">
        <v>405</v>
      </c>
      <c r="C16" s="24">
        <v>7.0000000000000007E-2</v>
      </c>
      <c r="E16" s="6" t="s">
        <v>171</v>
      </c>
      <c r="F16" s="6"/>
      <c r="G16" s="18">
        <v>0</v>
      </c>
      <c r="I16" s="6"/>
      <c r="J16" s="6"/>
      <c r="K16" s="18">
        <v>0</v>
      </c>
    </row>
    <row r="17" spans="1:11" x14ac:dyDescent="0.15">
      <c r="A17" s="17" t="s">
        <v>138</v>
      </c>
      <c r="B17" s="19"/>
      <c r="C17" s="18">
        <v>0</v>
      </c>
      <c r="E17" s="6" t="s">
        <v>172</v>
      </c>
      <c r="F17" s="6"/>
      <c r="G17" s="18">
        <v>0</v>
      </c>
      <c r="I17" s="6"/>
      <c r="J17" s="6"/>
      <c r="K17" s="18">
        <v>0</v>
      </c>
    </row>
    <row r="18" spans="1:11" x14ac:dyDescent="0.15">
      <c r="A18" s="17" t="s">
        <v>139</v>
      </c>
      <c r="B18" s="19"/>
      <c r="C18" s="18">
        <v>0</v>
      </c>
      <c r="E18" s="6" t="s">
        <v>173</v>
      </c>
      <c r="F18" s="6"/>
      <c r="G18" s="18">
        <v>0</v>
      </c>
      <c r="I18" s="6"/>
      <c r="J18" s="6"/>
      <c r="K18" s="18">
        <v>0</v>
      </c>
    </row>
    <row r="19" spans="1:11" x14ac:dyDescent="0.15">
      <c r="A19" s="17" t="s">
        <v>140</v>
      </c>
      <c r="B19" s="19"/>
      <c r="C19" s="18">
        <v>0</v>
      </c>
      <c r="E19" s="6" t="s">
        <v>174</v>
      </c>
      <c r="F19" s="6"/>
      <c r="G19" s="18">
        <v>0</v>
      </c>
      <c r="I19" s="6"/>
      <c r="J19" s="6"/>
      <c r="K19" s="18">
        <v>0</v>
      </c>
    </row>
    <row r="20" spans="1:11" x14ac:dyDescent="0.15">
      <c r="A20" s="17" t="s">
        <v>141</v>
      </c>
      <c r="B20" s="19"/>
      <c r="C20" s="18">
        <v>0</v>
      </c>
      <c r="E20" s="6" t="s">
        <v>175</v>
      </c>
      <c r="F20" s="6"/>
      <c r="G20" s="18">
        <v>0</v>
      </c>
      <c r="I20" s="6"/>
      <c r="J20" s="6"/>
      <c r="K20" s="18">
        <v>0</v>
      </c>
    </row>
    <row r="21" spans="1:11" x14ac:dyDescent="0.15">
      <c r="A21" s="17" t="s">
        <v>142</v>
      </c>
      <c r="B21" s="19"/>
      <c r="C21" s="18">
        <v>0</v>
      </c>
      <c r="E21" s="6" t="s">
        <v>176</v>
      </c>
      <c r="F21" s="6"/>
      <c r="G21" s="18">
        <v>0</v>
      </c>
      <c r="I21" s="6"/>
      <c r="J21" s="6"/>
      <c r="K21" s="18">
        <v>0</v>
      </c>
    </row>
    <row r="22" spans="1:11" x14ac:dyDescent="0.15">
      <c r="A22" s="17" t="s">
        <v>143</v>
      </c>
      <c r="B22" s="19"/>
      <c r="C22" s="18">
        <v>0</v>
      </c>
      <c r="E22" s="6" t="s">
        <v>177</v>
      </c>
      <c r="F22" s="6"/>
      <c r="G22" s="18">
        <v>0</v>
      </c>
      <c r="I22" s="6"/>
      <c r="J22" s="6"/>
      <c r="K22" s="18">
        <v>0</v>
      </c>
    </row>
    <row r="23" spans="1:11" x14ac:dyDescent="0.15">
      <c r="A23" s="17" t="s">
        <v>144</v>
      </c>
      <c r="B23" s="19"/>
      <c r="C23" s="18">
        <v>0</v>
      </c>
      <c r="E23" s="6" t="s">
        <v>178</v>
      </c>
      <c r="F23" s="6"/>
      <c r="G23" s="18">
        <v>0</v>
      </c>
      <c r="I23" s="6"/>
      <c r="J23" s="6"/>
      <c r="K23" s="18">
        <v>0</v>
      </c>
    </row>
    <row r="24" spans="1:11" x14ac:dyDescent="0.15">
      <c r="A24" s="22" t="s">
        <v>145</v>
      </c>
      <c r="B24" s="23" t="s">
        <v>406</v>
      </c>
      <c r="C24" s="24">
        <v>0.13</v>
      </c>
      <c r="E24" s="6" t="s">
        <v>179</v>
      </c>
      <c r="F24" s="6"/>
      <c r="G24" s="18">
        <v>0</v>
      </c>
      <c r="I24" s="6"/>
      <c r="J24" s="6"/>
      <c r="K24" s="18">
        <v>0</v>
      </c>
    </row>
    <row r="25" spans="1:11" x14ac:dyDescent="0.15">
      <c r="A25" s="17" t="s">
        <v>146</v>
      </c>
      <c r="B25" s="19"/>
      <c r="C25" s="18">
        <v>0</v>
      </c>
      <c r="E25" s="6" t="s">
        <v>180</v>
      </c>
      <c r="F25" s="6"/>
      <c r="G25" s="18">
        <v>0</v>
      </c>
      <c r="I25" s="6"/>
      <c r="J25" s="6"/>
      <c r="K25" s="18">
        <v>0</v>
      </c>
    </row>
    <row r="26" spans="1:11" x14ac:dyDescent="0.15">
      <c r="A26" s="17" t="s">
        <v>147</v>
      </c>
      <c r="B26" s="19"/>
      <c r="C26" s="18">
        <v>0</v>
      </c>
      <c r="E26" s="6" t="s">
        <v>181</v>
      </c>
      <c r="F26" s="6"/>
      <c r="G26" s="18">
        <v>0</v>
      </c>
      <c r="I26" s="6"/>
      <c r="J26" s="6"/>
      <c r="K26" s="18">
        <v>0</v>
      </c>
    </row>
    <row r="27" spans="1:11" x14ac:dyDescent="0.15">
      <c r="A27" s="17" t="s">
        <v>148</v>
      </c>
      <c r="B27" s="19"/>
      <c r="C27" s="18">
        <v>0</v>
      </c>
      <c r="E27" s="6" t="s">
        <v>182</v>
      </c>
      <c r="F27" s="6"/>
      <c r="G27" s="18">
        <v>0</v>
      </c>
      <c r="I27" s="6"/>
      <c r="J27" s="6"/>
      <c r="K27" s="18">
        <v>0</v>
      </c>
    </row>
    <row r="28" spans="1:11" x14ac:dyDescent="0.15">
      <c r="A28" s="17" t="s">
        <v>149</v>
      </c>
      <c r="B28" s="19"/>
      <c r="C28" s="18">
        <v>0</v>
      </c>
      <c r="E28" s="6" t="s">
        <v>183</v>
      </c>
      <c r="F28" s="6"/>
      <c r="G28" s="18">
        <v>0</v>
      </c>
      <c r="I28" s="6"/>
      <c r="J28" s="6"/>
      <c r="K28" s="18">
        <v>0</v>
      </c>
    </row>
    <row r="29" spans="1:11" x14ac:dyDescent="0.15">
      <c r="A29" s="17" t="s">
        <v>274</v>
      </c>
      <c r="B29" s="19"/>
      <c r="C29" s="18">
        <v>0</v>
      </c>
      <c r="E29" s="6" t="s">
        <v>184</v>
      </c>
      <c r="F29" s="6"/>
      <c r="G29" s="18">
        <v>0</v>
      </c>
      <c r="I29" s="6"/>
      <c r="J29" s="6"/>
      <c r="K29" s="18">
        <v>0</v>
      </c>
    </row>
    <row r="30" spans="1:11" x14ac:dyDescent="0.15">
      <c r="A30" s="17" t="s">
        <v>275</v>
      </c>
      <c r="B30" s="19"/>
      <c r="C30" s="18">
        <v>0</v>
      </c>
      <c r="E30" s="6" t="s">
        <v>185</v>
      </c>
      <c r="F30" s="6"/>
      <c r="G30" s="18">
        <v>0</v>
      </c>
      <c r="I30" s="6"/>
      <c r="J30" s="6"/>
      <c r="K30" s="18">
        <v>0</v>
      </c>
    </row>
    <row r="31" spans="1:11" x14ac:dyDescent="0.15">
      <c r="A31" s="17" t="s">
        <v>276</v>
      </c>
      <c r="B31" s="19"/>
      <c r="C31" s="18">
        <v>0</v>
      </c>
      <c r="E31" s="6" t="s">
        <v>186</v>
      </c>
      <c r="F31" s="6"/>
      <c r="G31" s="18">
        <v>0</v>
      </c>
      <c r="I31" s="6"/>
      <c r="J31" s="6"/>
      <c r="K31" s="18">
        <v>0</v>
      </c>
    </row>
    <row r="32" spans="1:11" x14ac:dyDescent="0.15">
      <c r="A32" s="17" t="s">
        <v>277</v>
      </c>
      <c r="B32" s="19"/>
      <c r="C32" s="18">
        <v>0</v>
      </c>
      <c r="E32" s="6" t="s">
        <v>187</v>
      </c>
      <c r="F32" s="6"/>
      <c r="G32" s="18">
        <v>0</v>
      </c>
      <c r="I32" s="6"/>
      <c r="J32" s="6"/>
      <c r="K32" s="18">
        <v>0</v>
      </c>
    </row>
    <row r="33" spans="1:11" x14ac:dyDescent="0.15">
      <c r="A33" s="17"/>
      <c r="B33" s="6"/>
      <c r="C33" s="18">
        <v>0</v>
      </c>
      <c r="E33" s="6" t="s">
        <v>188</v>
      </c>
      <c r="F33" s="6"/>
      <c r="G33" s="18">
        <v>0</v>
      </c>
      <c r="I33" s="6"/>
      <c r="J33" s="6"/>
      <c r="K33" s="18">
        <v>0</v>
      </c>
    </row>
    <row r="34" spans="1:11" x14ac:dyDescent="0.15">
      <c r="A34" s="17"/>
      <c r="B34" s="6"/>
      <c r="C34" s="18">
        <v>0</v>
      </c>
      <c r="E34" s="6" t="s">
        <v>189</v>
      </c>
      <c r="F34" s="6"/>
      <c r="G34" s="18">
        <v>0</v>
      </c>
      <c r="I34" s="6"/>
      <c r="J34" s="6"/>
      <c r="K34" s="18">
        <v>0</v>
      </c>
    </row>
    <row r="35" spans="1:11" x14ac:dyDescent="0.15">
      <c r="A35" s="17"/>
      <c r="B35" s="6"/>
      <c r="C35" s="18">
        <v>0</v>
      </c>
      <c r="E35" s="6" t="s">
        <v>190</v>
      </c>
      <c r="F35" s="6"/>
      <c r="G35" s="18">
        <v>0</v>
      </c>
      <c r="I35" s="6"/>
      <c r="J35" s="6"/>
      <c r="K35" s="18">
        <v>0</v>
      </c>
    </row>
    <row r="36" spans="1:11" x14ac:dyDescent="0.15">
      <c r="E36" s="6" t="s">
        <v>191</v>
      </c>
      <c r="F36" s="6"/>
      <c r="G36" s="18">
        <v>0</v>
      </c>
    </row>
    <row r="37" spans="1:11" x14ac:dyDescent="0.15">
      <c r="A37" t="s">
        <v>273</v>
      </c>
      <c r="E37" s="6" t="s">
        <v>192</v>
      </c>
      <c r="F37" s="6"/>
      <c r="G37" s="18">
        <v>0</v>
      </c>
    </row>
    <row r="38" spans="1:11" x14ac:dyDescent="0.15">
      <c r="E38" s="6" t="s">
        <v>193</v>
      </c>
      <c r="F38" s="6"/>
      <c r="G38" s="18">
        <v>0</v>
      </c>
    </row>
    <row r="39" spans="1:11" x14ac:dyDescent="0.15">
      <c r="A39" t="s">
        <v>272</v>
      </c>
      <c r="E39" s="6" t="s">
        <v>194</v>
      </c>
      <c r="F39" s="6"/>
      <c r="G39" s="18">
        <v>0</v>
      </c>
    </row>
    <row r="40" spans="1:11" x14ac:dyDescent="0.15">
      <c r="E40" s="6" t="s">
        <v>195</v>
      </c>
      <c r="F40" s="6"/>
      <c r="G40" s="18">
        <v>0</v>
      </c>
    </row>
    <row r="41" spans="1:11" x14ac:dyDescent="0.15">
      <c r="A41" t="s">
        <v>353</v>
      </c>
      <c r="E41" s="6" t="s">
        <v>196</v>
      </c>
      <c r="F41" s="6"/>
      <c r="G41" s="18">
        <v>0</v>
      </c>
    </row>
    <row r="42" spans="1:11" x14ac:dyDescent="0.15">
      <c r="A42" t="s">
        <v>354</v>
      </c>
      <c r="E42" s="6" t="s">
        <v>197</v>
      </c>
      <c r="F42" s="6"/>
      <c r="G42" s="18">
        <v>0</v>
      </c>
    </row>
    <row r="43" spans="1:11" x14ac:dyDescent="0.15">
      <c r="E43" s="6" t="s">
        <v>198</v>
      </c>
      <c r="F43" s="6"/>
      <c r="G43" s="18">
        <v>0</v>
      </c>
    </row>
    <row r="44" spans="1:11" x14ac:dyDescent="0.15">
      <c r="A44" s="16" t="s">
        <v>398</v>
      </c>
      <c r="E44" s="6" t="s">
        <v>199</v>
      </c>
      <c r="F44" s="6"/>
      <c r="G44" s="18">
        <v>0</v>
      </c>
    </row>
    <row r="45" spans="1:11" x14ac:dyDescent="0.15">
      <c r="A45" s="16" t="s">
        <v>399</v>
      </c>
      <c r="E45" s="6" t="s">
        <v>200</v>
      </c>
      <c r="F45" s="6"/>
      <c r="G45" s="18">
        <v>0</v>
      </c>
    </row>
    <row r="46" spans="1:11" x14ac:dyDescent="0.15">
      <c r="A46" s="16" t="s">
        <v>400</v>
      </c>
      <c r="E46" s="6" t="s">
        <v>201</v>
      </c>
      <c r="F46" s="6"/>
      <c r="G46" s="18">
        <v>0</v>
      </c>
    </row>
    <row r="47" spans="1:11" x14ac:dyDescent="0.15">
      <c r="A47" s="16" t="s">
        <v>401</v>
      </c>
      <c r="E47" s="6" t="s">
        <v>202</v>
      </c>
      <c r="F47" s="6"/>
      <c r="G47" s="18">
        <v>0</v>
      </c>
    </row>
    <row r="48" spans="1:11" x14ac:dyDescent="0.15">
      <c r="E48" s="6" t="s">
        <v>203</v>
      </c>
      <c r="F48" s="6"/>
      <c r="G48" s="18">
        <v>0</v>
      </c>
    </row>
    <row r="49" spans="5:7" x14ac:dyDescent="0.15">
      <c r="E49" s="6" t="s">
        <v>204</v>
      </c>
      <c r="F49" s="6"/>
      <c r="G49" s="18">
        <v>0</v>
      </c>
    </row>
    <row r="50" spans="5:7" x14ac:dyDescent="0.15">
      <c r="E50" s="6" t="s">
        <v>205</v>
      </c>
      <c r="F50" s="6"/>
      <c r="G50" s="18">
        <v>0</v>
      </c>
    </row>
    <row r="51" spans="5:7" x14ac:dyDescent="0.15">
      <c r="E51" s="6" t="s">
        <v>206</v>
      </c>
      <c r="F51" s="6"/>
      <c r="G51" s="18">
        <v>0</v>
      </c>
    </row>
    <row r="52" spans="5:7" x14ac:dyDescent="0.15">
      <c r="E52" s="6" t="s">
        <v>207</v>
      </c>
      <c r="F52" s="6"/>
      <c r="G52" s="18">
        <v>0</v>
      </c>
    </row>
    <row r="53" spans="5:7" x14ac:dyDescent="0.15">
      <c r="E53" s="6" t="s">
        <v>208</v>
      </c>
      <c r="F53" s="6"/>
      <c r="G53" s="18">
        <v>0</v>
      </c>
    </row>
    <row r="54" spans="5:7" x14ac:dyDescent="0.15">
      <c r="E54" s="6" t="s">
        <v>209</v>
      </c>
      <c r="F54" s="6"/>
      <c r="G54" s="18">
        <v>0</v>
      </c>
    </row>
    <row r="55" spans="5:7" x14ac:dyDescent="0.15">
      <c r="E55" s="6" t="s">
        <v>210</v>
      </c>
      <c r="F55" s="6"/>
      <c r="G55" s="18">
        <v>0</v>
      </c>
    </row>
    <row r="56" spans="5:7" x14ac:dyDescent="0.15">
      <c r="E56" s="6" t="s">
        <v>211</v>
      </c>
      <c r="F56" s="6"/>
      <c r="G56" s="18">
        <v>0</v>
      </c>
    </row>
    <row r="57" spans="5:7" x14ac:dyDescent="0.15">
      <c r="E57" s="6" t="s">
        <v>212</v>
      </c>
      <c r="F57" s="6"/>
      <c r="G57" s="18">
        <v>0</v>
      </c>
    </row>
    <row r="58" spans="5:7" x14ac:dyDescent="0.15">
      <c r="E58" s="6" t="s">
        <v>213</v>
      </c>
      <c r="F58" s="6"/>
      <c r="G58" s="18">
        <v>0</v>
      </c>
    </row>
    <row r="59" spans="5:7" x14ac:dyDescent="0.15">
      <c r="E59" s="6" t="s">
        <v>214</v>
      </c>
      <c r="F59" s="6"/>
      <c r="G59" s="18">
        <v>0</v>
      </c>
    </row>
    <row r="60" spans="5:7" x14ac:dyDescent="0.15">
      <c r="E60" s="6" t="s">
        <v>215</v>
      </c>
      <c r="F60" s="6"/>
      <c r="G60" s="18">
        <v>0</v>
      </c>
    </row>
    <row r="61" spans="5:7" x14ac:dyDescent="0.15">
      <c r="E61" s="6" t="s">
        <v>216</v>
      </c>
      <c r="F61" s="6"/>
      <c r="G61" s="18">
        <v>0</v>
      </c>
    </row>
    <row r="62" spans="5:7" x14ac:dyDescent="0.15">
      <c r="E62" s="6" t="s">
        <v>217</v>
      </c>
      <c r="F62" s="6"/>
      <c r="G62" s="18">
        <v>0</v>
      </c>
    </row>
    <row r="63" spans="5:7" x14ac:dyDescent="0.15">
      <c r="E63" s="6" t="s">
        <v>218</v>
      </c>
      <c r="F63" s="6"/>
      <c r="G63" s="18">
        <v>0</v>
      </c>
    </row>
    <row r="64" spans="5:7" x14ac:dyDescent="0.15">
      <c r="E64" s="6" t="s">
        <v>219</v>
      </c>
      <c r="F64" s="6"/>
      <c r="G64" s="18">
        <v>0</v>
      </c>
    </row>
    <row r="65" spans="5:7" x14ac:dyDescent="0.15">
      <c r="E65" s="6" t="s">
        <v>220</v>
      </c>
      <c r="F65" s="6"/>
      <c r="G65" s="18">
        <v>0</v>
      </c>
    </row>
    <row r="66" spans="5:7" x14ac:dyDescent="0.15">
      <c r="E66" s="6" t="s">
        <v>221</v>
      </c>
      <c r="F66" s="6"/>
      <c r="G66" s="18">
        <v>0</v>
      </c>
    </row>
    <row r="67" spans="5:7" x14ac:dyDescent="0.15">
      <c r="E67" s="6" t="s">
        <v>222</v>
      </c>
      <c r="F67" s="6"/>
      <c r="G67" s="18">
        <v>0</v>
      </c>
    </row>
    <row r="68" spans="5:7" x14ac:dyDescent="0.15">
      <c r="E68" s="6" t="s">
        <v>223</v>
      </c>
      <c r="F68" s="6"/>
      <c r="G68" s="18">
        <v>0</v>
      </c>
    </row>
    <row r="69" spans="5:7" x14ac:dyDescent="0.15">
      <c r="E69" s="6" t="s">
        <v>224</v>
      </c>
      <c r="F69" s="6"/>
      <c r="G69" s="18">
        <v>0</v>
      </c>
    </row>
    <row r="70" spans="5:7" x14ac:dyDescent="0.15">
      <c r="E70" s="6" t="s">
        <v>225</v>
      </c>
      <c r="F70" s="6"/>
      <c r="G70" s="18">
        <v>0</v>
      </c>
    </row>
    <row r="71" spans="5:7" x14ac:dyDescent="0.15">
      <c r="E71" s="6" t="s">
        <v>226</v>
      </c>
      <c r="F71" s="6"/>
      <c r="G71" s="18">
        <v>0</v>
      </c>
    </row>
    <row r="72" spans="5:7" x14ac:dyDescent="0.15">
      <c r="E72" s="6" t="s">
        <v>227</v>
      </c>
      <c r="F72" s="6"/>
      <c r="G72" s="18">
        <v>0</v>
      </c>
    </row>
    <row r="73" spans="5:7" x14ac:dyDescent="0.15">
      <c r="E73" s="6" t="s">
        <v>228</v>
      </c>
      <c r="F73" s="6"/>
      <c r="G73" s="18">
        <v>0</v>
      </c>
    </row>
    <row r="74" spans="5:7" x14ac:dyDescent="0.15">
      <c r="E74" s="6" t="s">
        <v>229</v>
      </c>
      <c r="F74" s="6"/>
      <c r="G74" s="18">
        <v>0</v>
      </c>
    </row>
    <row r="75" spans="5:7" x14ac:dyDescent="0.15">
      <c r="E75" s="6" t="s">
        <v>230</v>
      </c>
      <c r="F75" s="6"/>
      <c r="G75" s="18">
        <v>0</v>
      </c>
    </row>
    <row r="76" spans="5:7" x14ac:dyDescent="0.15">
      <c r="E76" s="6" t="s">
        <v>231</v>
      </c>
      <c r="F76" s="6"/>
      <c r="G76" s="18">
        <v>0</v>
      </c>
    </row>
    <row r="77" spans="5:7" x14ac:dyDescent="0.15">
      <c r="E77" s="6" t="s">
        <v>232</v>
      </c>
      <c r="F77" s="6"/>
      <c r="G77" s="18">
        <v>0</v>
      </c>
    </row>
    <row r="78" spans="5:7" x14ac:dyDescent="0.15">
      <c r="E78" s="6" t="s">
        <v>233</v>
      </c>
      <c r="F78" s="6"/>
      <c r="G78" s="18">
        <v>0</v>
      </c>
    </row>
    <row r="79" spans="5:7" x14ac:dyDescent="0.15">
      <c r="E79" s="6" t="s">
        <v>234</v>
      </c>
      <c r="F79" s="6"/>
      <c r="G79" s="18">
        <v>0</v>
      </c>
    </row>
    <row r="80" spans="5:7" x14ac:dyDescent="0.15">
      <c r="E80" s="6" t="s">
        <v>235</v>
      </c>
      <c r="F80" s="6"/>
      <c r="G80" s="18">
        <v>0</v>
      </c>
    </row>
    <row r="81" spans="5:7" x14ac:dyDescent="0.15">
      <c r="E81" s="6" t="s">
        <v>236</v>
      </c>
      <c r="F81" s="6"/>
      <c r="G81" s="18">
        <v>0</v>
      </c>
    </row>
    <row r="82" spans="5:7" x14ac:dyDescent="0.15">
      <c r="E82" s="6" t="s">
        <v>237</v>
      </c>
      <c r="F82" s="6"/>
      <c r="G82" s="18">
        <v>0</v>
      </c>
    </row>
    <row r="83" spans="5:7" x14ac:dyDescent="0.15">
      <c r="E83" s="6" t="s">
        <v>238</v>
      </c>
      <c r="F83" s="6"/>
      <c r="G83" s="18">
        <v>0</v>
      </c>
    </row>
    <row r="84" spans="5:7" x14ac:dyDescent="0.15">
      <c r="E84" s="6" t="s">
        <v>239</v>
      </c>
      <c r="F84" s="6"/>
      <c r="G84" s="18">
        <v>0</v>
      </c>
    </row>
    <row r="85" spans="5:7" x14ac:dyDescent="0.15">
      <c r="E85" s="6" t="s">
        <v>241</v>
      </c>
      <c r="F85" s="6"/>
      <c r="G85" s="18">
        <v>0</v>
      </c>
    </row>
    <row r="86" spans="5:7" x14ac:dyDescent="0.15">
      <c r="E86" s="6" t="s">
        <v>240</v>
      </c>
      <c r="F86" s="6"/>
      <c r="G86" s="18">
        <v>0</v>
      </c>
    </row>
    <row r="87" spans="5:7" x14ac:dyDescent="0.15">
      <c r="E87" s="6" t="s">
        <v>242</v>
      </c>
      <c r="F87" s="6"/>
      <c r="G87" s="18">
        <v>0</v>
      </c>
    </row>
    <row r="88" spans="5:7" x14ac:dyDescent="0.15">
      <c r="E88" s="6" t="s">
        <v>243</v>
      </c>
      <c r="F88" s="55"/>
      <c r="G88" s="18">
        <v>0</v>
      </c>
    </row>
    <row r="89" spans="5:7" x14ac:dyDescent="0.15">
      <c r="E89" s="26" t="s">
        <v>244</v>
      </c>
      <c r="F89" s="23" t="s">
        <v>271</v>
      </c>
      <c r="G89" s="25">
        <v>0.05</v>
      </c>
    </row>
    <row r="90" spans="5:7" x14ac:dyDescent="0.15">
      <c r="E90" s="6" t="s">
        <v>245</v>
      </c>
      <c r="F90" s="6"/>
      <c r="G90" s="18">
        <v>0</v>
      </c>
    </row>
    <row r="91" spans="5:7" x14ac:dyDescent="0.15">
      <c r="E91" s="26" t="s">
        <v>246</v>
      </c>
      <c r="F91" s="23" t="s">
        <v>155</v>
      </c>
      <c r="G91" s="25">
        <v>0.06</v>
      </c>
    </row>
    <row r="92" spans="5:7" x14ac:dyDescent="0.15">
      <c r="E92" s="6" t="s">
        <v>247</v>
      </c>
      <c r="F92" s="6"/>
      <c r="G92" s="18">
        <v>0</v>
      </c>
    </row>
    <row r="93" spans="5:7" x14ac:dyDescent="0.15">
      <c r="E93" s="6" t="s">
        <v>248</v>
      </c>
      <c r="F93" s="6"/>
      <c r="G93" s="18">
        <v>0</v>
      </c>
    </row>
    <row r="94" spans="5:7" x14ac:dyDescent="0.15">
      <c r="E94" s="6" t="s">
        <v>249</v>
      </c>
      <c r="F94" s="55"/>
      <c r="G94" s="18">
        <v>0</v>
      </c>
    </row>
    <row r="95" spans="5:7" x14ac:dyDescent="0.15">
      <c r="E95" s="6" t="s">
        <v>250</v>
      </c>
      <c r="F95" s="6"/>
      <c r="G95" s="18">
        <v>0</v>
      </c>
    </row>
    <row r="96" spans="5:7" x14ac:dyDescent="0.15">
      <c r="E96" s="6" t="s">
        <v>251</v>
      </c>
      <c r="F96" s="6"/>
      <c r="G96" s="18">
        <v>0</v>
      </c>
    </row>
    <row r="97" spans="5:7" x14ac:dyDescent="0.15">
      <c r="E97" s="6" t="s">
        <v>252</v>
      </c>
      <c r="F97" s="6"/>
      <c r="G97" s="18">
        <v>0</v>
      </c>
    </row>
    <row r="98" spans="5:7" x14ac:dyDescent="0.15">
      <c r="E98" s="6" t="s">
        <v>253</v>
      </c>
      <c r="F98" s="6"/>
      <c r="G98" s="18">
        <v>0</v>
      </c>
    </row>
    <row r="99" spans="5:7" x14ac:dyDescent="0.15">
      <c r="E99" s="6" t="s">
        <v>254</v>
      </c>
      <c r="F99" s="6"/>
      <c r="G99" s="18">
        <v>0</v>
      </c>
    </row>
    <row r="100" spans="5:7" x14ac:dyDescent="0.15">
      <c r="E100" s="6" t="s">
        <v>255</v>
      </c>
      <c r="F100" s="6"/>
      <c r="G100" s="18">
        <v>0</v>
      </c>
    </row>
    <row r="101" spans="5:7" x14ac:dyDescent="0.15">
      <c r="E101" s="6" t="s">
        <v>256</v>
      </c>
      <c r="F101" s="6"/>
      <c r="G101" s="18">
        <v>0</v>
      </c>
    </row>
    <row r="102" spans="5:7" x14ac:dyDescent="0.15">
      <c r="E102" s="6" t="s">
        <v>257</v>
      </c>
      <c r="F102" s="6"/>
      <c r="G102" s="18">
        <v>0</v>
      </c>
    </row>
    <row r="103" spans="5:7" x14ac:dyDescent="0.15">
      <c r="E103" s="6" t="s">
        <v>258</v>
      </c>
      <c r="F103" s="6"/>
      <c r="G103" s="18">
        <v>0</v>
      </c>
    </row>
    <row r="104" spans="5:7" x14ac:dyDescent="0.15">
      <c r="E104" s="6" t="s">
        <v>259</v>
      </c>
      <c r="F104" s="6"/>
      <c r="G104" s="18">
        <v>0</v>
      </c>
    </row>
    <row r="105" spans="5:7" x14ac:dyDescent="0.15">
      <c r="E105" s="6" t="s">
        <v>260</v>
      </c>
      <c r="F105" s="6"/>
      <c r="G105" s="18">
        <v>0</v>
      </c>
    </row>
    <row r="106" spans="5:7" x14ac:dyDescent="0.15">
      <c r="E106" s="6" t="s">
        <v>261</v>
      </c>
      <c r="F106" s="6"/>
      <c r="G106" s="18">
        <v>0</v>
      </c>
    </row>
    <row r="107" spans="5:7" x14ac:dyDescent="0.15">
      <c r="E107" s="6" t="s">
        <v>263</v>
      </c>
      <c r="F107" s="6"/>
      <c r="G107" s="18">
        <v>0</v>
      </c>
    </row>
    <row r="108" spans="5:7" x14ac:dyDescent="0.15">
      <c r="E108" s="6" t="s">
        <v>262</v>
      </c>
      <c r="F108" s="6"/>
      <c r="G108" s="18">
        <v>0</v>
      </c>
    </row>
    <row r="109" spans="5:7" x14ac:dyDescent="0.15">
      <c r="E109" s="6" t="s">
        <v>265</v>
      </c>
      <c r="F109" s="6"/>
      <c r="G109" s="18">
        <v>0</v>
      </c>
    </row>
    <row r="110" spans="5:7" x14ac:dyDescent="0.15">
      <c r="E110" s="6" t="s">
        <v>264</v>
      </c>
      <c r="F110" s="6"/>
      <c r="G110" s="18">
        <v>0</v>
      </c>
    </row>
    <row r="111" spans="5:7" x14ac:dyDescent="0.15">
      <c r="E111" s="6" t="s">
        <v>266</v>
      </c>
      <c r="F111" s="6"/>
      <c r="G111" s="18">
        <v>0</v>
      </c>
    </row>
    <row r="112" spans="5:7" x14ac:dyDescent="0.15">
      <c r="E112" s="6" t="s">
        <v>267</v>
      </c>
      <c r="F112" s="6"/>
      <c r="G112" s="18">
        <v>0</v>
      </c>
    </row>
    <row r="113" spans="5:7" x14ac:dyDescent="0.15">
      <c r="E113" s="6" t="s">
        <v>268</v>
      </c>
      <c r="F113" s="6"/>
      <c r="G113" s="18">
        <v>0</v>
      </c>
    </row>
    <row r="114" spans="5:7" x14ac:dyDescent="0.15">
      <c r="E114" s="6" t="s">
        <v>269</v>
      </c>
      <c r="F114" s="6"/>
      <c r="G114" s="18">
        <v>0</v>
      </c>
    </row>
    <row r="115" spans="5:7" x14ac:dyDescent="0.15">
      <c r="E115" s="6"/>
      <c r="F115" s="6"/>
      <c r="G115" s="18">
        <v>0</v>
      </c>
    </row>
    <row r="116" spans="5:7" x14ac:dyDescent="0.15">
      <c r="E116" s="6"/>
      <c r="F116" s="6"/>
      <c r="G116" s="18">
        <v>0</v>
      </c>
    </row>
    <row r="117" spans="5:7" x14ac:dyDescent="0.15">
      <c r="E117" s="6"/>
      <c r="F117" s="6"/>
      <c r="G117" s="18">
        <v>0</v>
      </c>
    </row>
  </sheetData>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6"/>
  <sheetViews>
    <sheetView workbookViewId="0">
      <selection activeCell="A7" sqref="A7"/>
    </sheetView>
  </sheetViews>
  <sheetFormatPr defaultRowHeight="13.5" x14ac:dyDescent="0.15"/>
  <cols>
    <col min="1" max="1" width="36.875" bestFit="1" customWidth="1"/>
    <col min="2" max="2" width="13" bestFit="1" customWidth="1"/>
  </cols>
  <sheetData>
    <row r="1" spans="1:2" x14ac:dyDescent="0.15">
      <c r="A1" t="s">
        <v>479</v>
      </c>
    </row>
    <row r="2" spans="1:2" x14ac:dyDescent="0.15">
      <c r="A2" s="20" t="s">
        <v>380</v>
      </c>
      <c r="B2" s="20" t="s">
        <v>68</v>
      </c>
    </row>
    <row r="3" spans="1:2" x14ac:dyDescent="0.15">
      <c r="A3" s="6" t="s">
        <v>67</v>
      </c>
      <c r="B3" s="13">
        <v>1.15E-2</v>
      </c>
    </row>
    <row r="4" spans="1:2" x14ac:dyDescent="0.15">
      <c r="A4" s="75" t="s">
        <v>478</v>
      </c>
    </row>
    <row r="6" spans="1:2" x14ac:dyDescent="0.15">
      <c r="A6" t="s">
        <v>481</v>
      </c>
    </row>
    <row r="7" spans="1:2" x14ac:dyDescent="0.15">
      <c r="A7" s="20" t="s">
        <v>380</v>
      </c>
      <c r="B7" s="20" t="s">
        <v>77</v>
      </c>
    </row>
    <row r="8" spans="1:2" x14ac:dyDescent="0.15">
      <c r="A8" s="6" t="s">
        <v>69</v>
      </c>
      <c r="B8" s="13">
        <v>3.4000000000000002E-2</v>
      </c>
    </row>
    <row r="9" spans="1:2" x14ac:dyDescent="0.15">
      <c r="A9" s="6" t="s">
        <v>70</v>
      </c>
      <c r="B9" s="13">
        <v>1.0999999999999999E-2</v>
      </c>
    </row>
    <row r="10" spans="1:2" x14ac:dyDescent="0.15">
      <c r="A10" s="6" t="s">
        <v>71</v>
      </c>
      <c r="B10" s="13">
        <v>8.9999999999999993E-3</v>
      </c>
    </row>
    <row r="11" spans="1:2" x14ac:dyDescent="0.15">
      <c r="A11" s="6" t="s">
        <v>72</v>
      </c>
      <c r="B11" s="13">
        <v>8.9999999999999993E-3</v>
      </c>
    </row>
    <row r="12" spans="1:2" x14ac:dyDescent="0.15">
      <c r="A12" s="6" t="s">
        <v>73</v>
      </c>
      <c r="B12" s="13">
        <v>9.4999999999999998E-3</v>
      </c>
    </row>
    <row r="13" spans="1:2" x14ac:dyDescent="0.15">
      <c r="A13" s="6" t="s">
        <v>74</v>
      </c>
      <c r="B13" s="13">
        <v>1.2E-2</v>
      </c>
    </row>
    <row r="14" spans="1:2" x14ac:dyDescent="0.15">
      <c r="A14" s="6" t="s">
        <v>75</v>
      </c>
      <c r="B14" s="13">
        <v>6.0000000000000001E-3</v>
      </c>
    </row>
    <row r="15" spans="1:2" x14ac:dyDescent="0.15">
      <c r="A15" s="6" t="s">
        <v>76</v>
      </c>
      <c r="B15" s="13">
        <v>1.4999999999999999E-2</v>
      </c>
    </row>
    <row r="16" spans="1:2" x14ac:dyDescent="0.15">
      <c r="A16" s="74" t="s">
        <v>480</v>
      </c>
    </row>
  </sheetData>
  <phoneticPr fontId="1"/>
  <hyperlinks>
    <hyperlink ref="A16" r:id="rId1" xr:uid="{00000000-0004-0000-0700-000000000000}"/>
    <hyperlink ref="A4" r:id="rId2" xr:uid="{00000000-0004-0000-0700-000001000000}"/>
  </hyperlinks>
  <pageMargins left="0.7" right="0.7" top="0.75" bottom="0.75" header="0.3" footer="0.3"/>
  <pageSetup paperSize="9"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4"/>
  <sheetViews>
    <sheetView workbookViewId="0">
      <selection activeCell="I5" sqref="I5"/>
    </sheetView>
  </sheetViews>
  <sheetFormatPr defaultRowHeight="13.5" x14ac:dyDescent="0.15"/>
  <cols>
    <col min="1" max="1" width="9.875" bestFit="1" customWidth="1"/>
    <col min="2" max="2" width="3.375" style="1" bestFit="1" customWidth="1"/>
    <col min="3" max="3" width="9.875" bestFit="1" customWidth="1"/>
    <col min="4" max="4" width="5.25" bestFit="1" customWidth="1"/>
    <col min="5" max="5" width="9.875" bestFit="1" customWidth="1"/>
    <col min="7" max="7" width="21.25" bestFit="1" customWidth="1"/>
    <col min="8" max="8" width="21.375" bestFit="1" customWidth="1"/>
    <col min="10" max="10" width="9.75" customWidth="1"/>
  </cols>
  <sheetData>
    <row r="1" spans="1:13" x14ac:dyDescent="0.15">
      <c r="A1" t="s">
        <v>483</v>
      </c>
    </row>
    <row r="3" spans="1:13" x14ac:dyDescent="0.15">
      <c r="A3" s="130" t="s">
        <v>50</v>
      </c>
      <c r="B3" s="131"/>
      <c r="C3" s="131"/>
      <c r="D3" s="87" t="s">
        <v>52</v>
      </c>
      <c r="E3" s="87"/>
      <c r="I3" s="11" t="s">
        <v>60</v>
      </c>
      <c r="J3" s="11" t="s">
        <v>61</v>
      </c>
      <c r="L3" s="47" t="s">
        <v>285</v>
      </c>
      <c r="M3" s="13">
        <v>0.1021</v>
      </c>
    </row>
    <row r="4" spans="1:13" x14ac:dyDescent="0.15">
      <c r="A4" s="4" t="s">
        <v>55</v>
      </c>
      <c r="B4" s="5" t="s">
        <v>53</v>
      </c>
      <c r="C4" s="5" t="s">
        <v>54</v>
      </c>
      <c r="D4" s="6" t="s">
        <v>51</v>
      </c>
      <c r="E4" s="6" t="s">
        <v>46</v>
      </c>
      <c r="G4" t="s">
        <v>63</v>
      </c>
      <c r="H4" s="6" t="s">
        <v>64</v>
      </c>
      <c r="I4" s="15">
        <f>M37</f>
        <v>0.10199999999999999</v>
      </c>
      <c r="J4" s="13">
        <f>I4/2</f>
        <v>5.0999999999999997E-2</v>
      </c>
      <c r="L4" s="47" t="s">
        <v>286</v>
      </c>
      <c r="M4" s="13">
        <v>9.4899999999999998E-2</v>
      </c>
    </row>
    <row r="5" spans="1:13" x14ac:dyDescent="0.15">
      <c r="A5" s="8">
        <v>0</v>
      </c>
      <c r="B5" s="9" t="s">
        <v>53</v>
      </c>
      <c r="C5" s="10">
        <v>63000</v>
      </c>
      <c r="D5" s="6">
        <v>1</v>
      </c>
      <c r="E5" s="7">
        <v>58000</v>
      </c>
      <c r="G5" s="2"/>
      <c r="H5" s="6" t="s">
        <v>65</v>
      </c>
      <c r="I5" s="15">
        <f>I4+I9</f>
        <v>0.11799999999999999</v>
      </c>
      <c r="J5" s="13">
        <f>I5/2</f>
        <v>5.8999999999999997E-2</v>
      </c>
      <c r="L5" s="47" t="s">
        <v>287</v>
      </c>
      <c r="M5" s="13">
        <v>9.6299999999999997E-2</v>
      </c>
    </row>
    <row r="6" spans="1:13" x14ac:dyDescent="0.15">
      <c r="A6" s="8">
        <f t="shared" ref="A6:A34" si="0">C5</f>
        <v>63000</v>
      </c>
      <c r="B6" s="9" t="s">
        <v>53</v>
      </c>
      <c r="C6" s="10">
        <v>73000</v>
      </c>
      <c r="D6" s="6">
        <v>2</v>
      </c>
      <c r="E6" s="7">
        <v>68000</v>
      </c>
      <c r="J6" s="3"/>
      <c r="L6" s="47" t="s">
        <v>288</v>
      </c>
      <c r="M6" s="13">
        <v>0.10009999999999999</v>
      </c>
    </row>
    <row r="7" spans="1:13" x14ac:dyDescent="0.15">
      <c r="A7" s="8">
        <f t="shared" si="0"/>
        <v>73000</v>
      </c>
      <c r="B7" s="9" t="s">
        <v>53</v>
      </c>
      <c r="C7" s="10">
        <v>83000</v>
      </c>
      <c r="D7" s="6">
        <v>3</v>
      </c>
      <c r="E7" s="7">
        <v>78000</v>
      </c>
      <c r="L7" s="47" t="s">
        <v>289</v>
      </c>
      <c r="M7" s="13">
        <v>9.8500000000000004E-2</v>
      </c>
    </row>
    <row r="8" spans="1:13" x14ac:dyDescent="0.15">
      <c r="A8" s="8">
        <f t="shared" si="0"/>
        <v>83000</v>
      </c>
      <c r="B8" s="9" t="s">
        <v>53</v>
      </c>
      <c r="C8" s="10">
        <v>93000</v>
      </c>
      <c r="D8" s="6">
        <v>4</v>
      </c>
      <c r="E8" s="7">
        <v>88000</v>
      </c>
      <c r="L8" s="47" t="s">
        <v>290</v>
      </c>
      <c r="M8" s="13">
        <v>9.8400000000000001E-2</v>
      </c>
    </row>
    <row r="9" spans="1:13" x14ac:dyDescent="0.15">
      <c r="A9" s="8">
        <f t="shared" si="0"/>
        <v>93000</v>
      </c>
      <c r="B9" s="9" t="s">
        <v>53</v>
      </c>
      <c r="C9" s="10">
        <v>101000</v>
      </c>
      <c r="D9" s="6">
        <v>5</v>
      </c>
      <c r="E9" s="7">
        <v>98000</v>
      </c>
      <c r="H9" s="6" t="s">
        <v>394</v>
      </c>
      <c r="I9" s="13">
        <v>1.6E-2</v>
      </c>
      <c r="J9" s="13">
        <f>I9/2</f>
        <v>8.0000000000000002E-3</v>
      </c>
      <c r="L9" s="47" t="s">
        <v>291</v>
      </c>
      <c r="M9" s="13">
        <v>9.5899999999999999E-2</v>
      </c>
    </row>
    <row r="10" spans="1:13" x14ac:dyDescent="0.15">
      <c r="A10" s="8">
        <f t="shared" si="0"/>
        <v>101000</v>
      </c>
      <c r="B10" s="9" t="s">
        <v>53</v>
      </c>
      <c r="C10" s="10">
        <v>107000</v>
      </c>
      <c r="D10" s="6">
        <v>6</v>
      </c>
      <c r="E10" s="7">
        <v>104000</v>
      </c>
      <c r="H10" s="6" t="s">
        <v>429</v>
      </c>
      <c r="J10" s="60">
        <f>J9</f>
        <v>8.0000000000000002E-3</v>
      </c>
      <c r="L10" s="47" t="s">
        <v>292</v>
      </c>
      <c r="M10" s="13">
        <v>9.6600000000000005E-2</v>
      </c>
    </row>
    <row r="11" spans="1:13" x14ac:dyDescent="0.15">
      <c r="A11" s="8">
        <f t="shared" si="0"/>
        <v>107000</v>
      </c>
      <c r="B11" s="9" t="s">
        <v>53</v>
      </c>
      <c r="C11" s="10">
        <v>114000</v>
      </c>
      <c r="D11" s="6">
        <v>7</v>
      </c>
      <c r="E11" s="7">
        <v>110000</v>
      </c>
      <c r="L11" s="47" t="s">
        <v>293</v>
      </c>
      <c r="M11" s="13">
        <v>9.7900000000000001E-2</v>
      </c>
    </row>
    <row r="12" spans="1:13" x14ac:dyDescent="0.15">
      <c r="A12" s="8">
        <f t="shared" si="0"/>
        <v>114000</v>
      </c>
      <c r="B12" s="9" t="s">
        <v>53</v>
      </c>
      <c r="C12" s="10">
        <v>122000</v>
      </c>
      <c r="D12" s="6">
        <v>8</v>
      </c>
      <c r="E12" s="7">
        <v>118000</v>
      </c>
      <c r="L12" s="47" t="s">
        <v>294</v>
      </c>
      <c r="M12" s="13">
        <v>9.8100000000000007E-2</v>
      </c>
    </row>
    <row r="13" spans="1:13" x14ac:dyDescent="0.15">
      <c r="A13" s="8">
        <f t="shared" si="0"/>
        <v>122000</v>
      </c>
      <c r="B13" s="9" t="s">
        <v>53</v>
      </c>
      <c r="C13" s="10">
        <v>130000</v>
      </c>
      <c r="D13" s="6">
        <v>9</v>
      </c>
      <c r="E13" s="7">
        <v>126000</v>
      </c>
      <c r="L13" s="47" t="s">
        <v>295</v>
      </c>
      <c r="M13" s="13">
        <v>9.7799999999999998E-2</v>
      </c>
    </row>
    <row r="14" spans="1:13" x14ac:dyDescent="0.15">
      <c r="A14" s="8">
        <f t="shared" si="0"/>
        <v>130000</v>
      </c>
      <c r="B14" s="9" t="s">
        <v>53</v>
      </c>
      <c r="C14" s="10">
        <v>138000</v>
      </c>
      <c r="D14" s="6">
        <v>10</v>
      </c>
      <c r="E14" s="7">
        <v>134000</v>
      </c>
      <c r="L14" s="47" t="s">
        <v>296</v>
      </c>
      <c r="M14" s="13">
        <v>9.7699999999999995E-2</v>
      </c>
    </row>
    <row r="15" spans="1:13" x14ac:dyDescent="0.15">
      <c r="A15" s="8">
        <f t="shared" si="0"/>
        <v>138000</v>
      </c>
      <c r="B15" s="9" t="s">
        <v>53</v>
      </c>
      <c r="C15" s="10">
        <v>146000</v>
      </c>
      <c r="D15" s="6">
        <v>11</v>
      </c>
      <c r="E15" s="7">
        <v>142000</v>
      </c>
      <c r="L15" s="47" t="s">
        <v>297</v>
      </c>
      <c r="M15" s="13">
        <v>9.98E-2</v>
      </c>
    </row>
    <row r="16" spans="1:13" x14ac:dyDescent="0.15">
      <c r="A16" s="8">
        <f t="shared" si="0"/>
        <v>146000</v>
      </c>
      <c r="B16" s="9" t="s">
        <v>53</v>
      </c>
      <c r="C16" s="10">
        <v>155000</v>
      </c>
      <c r="D16" s="6">
        <v>12</v>
      </c>
      <c r="E16" s="7">
        <v>150000</v>
      </c>
      <c r="L16" s="47" t="s">
        <v>298</v>
      </c>
      <c r="M16" s="13">
        <v>0.1002</v>
      </c>
    </row>
    <row r="17" spans="1:13" x14ac:dyDescent="0.15">
      <c r="A17" s="8">
        <f t="shared" si="0"/>
        <v>155000</v>
      </c>
      <c r="B17" s="9" t="s">
        <v>53</v>
      </c>
      <c r="C17" s="10">
        <v>165000</v>
      </c>
      <c r="D17" s="6">
        <v>13</v>
      </c>
      <c r="E17" s="7">
        <v>160000</v>
      </c>
      <c r="L17" s="47" t="s">
        <v>384</v>
      </c>
      <c r="M17" s="13">
        <v>9.35E-2</v>
      </c>
    </row>
    <row r="18" spans="1:13" x14ac:dyDescent="0.15">
      <c r="A18" s="8">
        <f t="shared" si="0"/>
        <v>165000</v>
      </c>
      <c r="B18" s="9" t="s">
        <v>53</v>
      </c>
      <c r="C18" s="10">
        <v>175000</v>
      </c>
      <c r="D18" s="6">
        <v>14</v>
      </c>
      <c r="E18" s="7">
        <v>170000</v>
      </c>
      <c r="L18" s="47" t="s">
        <v>385</v>
      </c>
      <c r="M18" s="13">
        <v>9.6199999999999994E-2</v>
      </c>
    </row>
    <row r="19" spans="1:13" x14ac:dyDescent="0.15">
      <c r="A19" s="8">
        <f t="shared" si="0"/>
        <v>175000</v>
      </c>
      <c r="B19" s="9" t="s">
        <v>53</v>
      </c>
      <c r="C19" s="10">
        <v>185000</v>
      </c>
      <c r="D19" s="6">
        <v>15</v>
      </c>
      <c r="E19" s="7">
        <v>180000</v>
      </c>
      <c r="G19" t="s">
        <v>428</v>
      </c>
      <c r="L19" s="47" t="s">
        <v>386</v>
      </c>
      <c r="M19" s="13">
        <v>9.9400000000000002E-2</v>
      </c>
    </row>
    <row r="20" spans="1:13" x14ac:dyDescent="0.15">
      <c r="A20" s="8">
        <f t="shared" si="0"/>
        <v>185000</v>
      </c>
      <c r="B20" s="9" t="s">
        <v>53</v>
      </c>
      <c r="C20" s="10">
        <v>195000</v>
      </c>
      <c r="D20" s="6">
        <v>16</v>
      </c>
      <c r="E20" s="7">
        <v>190000</v>
      </c>
      <c r="L20" s="47" t="s">
        <v>391</v>
      </c>
      <c r="M20" s="13">
        <v>0.1007</v>
      </c>
    </row>
    <row r="21" spans="1:13" x14ac:dyDescent="0.15">
      <c r="A21" s="8">
        <f t="shared" si="0"/>
        <v>195000</v>
      </c>
      <c r="B21" s="9" t="s">
        <v>53</v>
      </c>
      <c r="C21" s="10">
        <v>210000</v>
      </c>
      <c r="D21" s="6">
        <v>17</v>
      </c>
      <c r="E21" s="7">
        <v>200000</v>
      </c>
      <c r="G21" t="s">
        <v>66</v>
      </c>
      <c r="L21" s="47" t="s">
        <v>382</v>
      </c>
      <c r="M21" s="13">
        <v>9.9400000000000002E-2</v>
      </c>
    </row>
    <row r="22" spans="1:13" x14ac:dyDescent="0.15">
      <c r="A22" s="8">
        <f t="shared" si="0"/>
        <v>210000</v>
      </c>
      <c r="B22" s="9" t="s">
        <v>53</v>
      </c>
      <c r="C22" s="10">
        <v>230000</v>
      </c>
      <c r="D22" s="6">
        <v>18</v>
      </c>
      <c r="E22" s="7">
        <v>220000</v>
      </c>
      <c r="L22" s="47" t="s">
        <v>383</v>
      </c>
      <c r="M22" s="13">
        <v>9.5500000000000002E-2</v>
      </c>
    </row>
    <row r="23" spans="1:13" x14ac:dyDescent="0.15">
      <c r="A23" s="8">
        <f t="shared" si="0"/>
        <v>230000</v>
      </c>
      <c r="B23" s="9" t="s">
        <v>53</v>
      </c>
      <c r="C23" s="10">
        <v>250000</v>
      </c>
      <c r="D23" s="6">
        <v>19</v>
      </c>
      <c r="E23" s="7">
        <v>240000</v>
      </c>
      <c r="G23" s="84" t="s">
        <v>482</v>
      </c>
      <c r="L23" s="47" t="s">
        <v>387</v>
      </c>
      <c r="M23" s="13">
        <v>9.9099999999999994E-2</v>
      </c>
    </row>
    <row r="24" spans="1:13" x14ac:dyDescent="0.15">
      <c r="A24" s="8">
        <f t="shared" si="0"/>
        <v>250000</v>
      </c>
      <c r="B24" s="9" t="s">
        <v>53</v>
      </c>
      <c r="C24" s="10">
        <v>270000</v>
      </c>
      <c r="D24" s="6">
        <v>20</v>
      </c>
      <c r="E24" s="7">
        <v>260000</v>
      </c>
      <c r="L24" s="47" t="s">
        <v>388</v>
      </c>
      <c r="M24" s="13">
        <v>9.8500000000000004E-2</v>
      </c>
    </row>
    <row r="25" spans="1:13" x14ac:dyDescent="0.15">
      <c r="A25" s="8">
        <f t="shared" si="0"/>
        <v>270000</v>
      </c>
      <c r="B25" s="9" t="s">
        <v>53</v>
      </c>
      <c r="C25" s="10">
        <v>290000</v>
      </c>
      <c r="D25" s="6">
        <v>21</v>
      </c>
      <c r="E25" s="7">
        <v>280000</v>
      </c>
      <c r="G25" s="84" t="s">
        <v>476</v>
      </c>
      <c r="L25" s="47" t="s">
        <v>389</v>
      </c>
      <c r="M25" s="13">
        <v>0.1002</v>
      </c>
    </row>
    <row r="26" spans="1:13" x14ac:dyDescent="0.15">
      <c r="A26" s="8">
        <f t="shared" si="0"/>
        <v>290000</v>
      </c>
      <c r="B26" s="9" t="s">
        <v>53</v>
      </c>
      <c r="C26" s="10">
        <v>310000</v>
      </c>
      <c r="D26" s="6">
        <v>22</v>
      </c>
      <c r="E26" s="7">
        <v>300000</v>
      </c>
      <c r="L26" s="47" t="s">
        <v>390</v>
      </c>
      <c r="M26" s="13">
        <v>9.9400000000000002E-2</v>
      </c>
    </row>
    <row r="27" spans="1:13" x14ac:dyDescent="0.15">
      <c r="A27" s="8">
        <f t="shared" si="0"/>
        <v>310000</v>
      </c>
      <c r="B27" s="9" t="s">
        <v>53</v>
      </c>
      <c r="C27" s="10">
        <v>330000</v>
      </c>
      <c r="D27" s="6">
        <v>23</v>
      </c>
      <c r="E27" s="7">
        <v>320000</v>
      </c>
      <c r="L27" s="47" t="s">
        <v>392</v>
      </c>
      <c r="M27" s="13">
        <v>9.8900000000000002E-2</v>
      </c>
    </row>
    <row r="28" spans="1:13" x14ac:dyDescent="0.15">
      <c r="A28" s="8">
        <f t="shared" si="0"/>
        <v>330000</v>
      </c>
      <c r="B28" s="9" t="s">
        <v>53</v>
      </c>
      <c r="C28" s="10">
        <v>350000</v>
      </c>
      <c r="D28" s="6">
        <v>24</v>
      </c>
      <c r="E28" s="7">
        <v>340000</v>
      </c>
      <c r="L28" s="47" t="s">
        <v>299</v>
      </c>
      <c r="M28" s="13">
        <v>0.1013</v>
      </c>
    </row>
    <row r="29" spans="1:13" x14ac:dyDescent="0.15">
      <c r="A29" s="8">
        <f t="shared" si="0"/>
        <v>350000</v>
      </c>
      <c r="B29" s="9" t="s">
        <v>53</v>
      </c>
      <c r="C29" s="10">
        <v>370000</v>
      </c>
      <c r="D29" s="6">
        <v>25</v>
      </c>
      <c r="E29" s="7">
        <v>360000</v>
      </c>
      <c r="L29" s="47" t="s">
        <v>300</v>
      </c>
      <c r="M29" s="13">
        <v>0.10340000000000001</v>
      </c>
    </row>
    <row r="30" spans="1:13" x14ac:dyDescent="0.15">
      <c r="A30" s="8">
        <f t="shared" si="0"/>
        <v>370000</v>
      </c>
      <c r="B30" s="9" t="s">
        <v>53</v>
      </c>
      <c r="C30" s="10">
        <v>395000</v>
      </c>
      <c r="D30" s="6">
        <v>26</v>
      </c>
      <c r="E30" s="7">
        <v>380000</v>
      </c>
      <c r="L30" s="47" t="s">
        <v>301</v>
      </c>
      <c r="M30" s="13">
        <v>0.1018</v>
      </c>
    </row>
    <row r="31" spans="1:13" x14ac:dyDescent="0.15">
      <c r="A31" s="8">
        <f t="shared" si="0"/>
        <v>395000</v>
      </c>
      <c r="B31" s="9" t="s">
        <v>53</v>
      </c>
      <c r="C31" s="10">
        <v>425000</v>
      </c>
      <c r="D31" s="6">
        <v>27</v>
      </c>
      <c r="E31" s="7">
        <v>410000</v>
      </c>
      <c r="L31" s="47" t="s">
        <v>302</v>
      </c>
      <c r="M31" s="13">
        <v>0.1022</v>
      </c>
    </row>
    <row r="32" spans="1:13" x14ac:dyDescent="0.15">
      <c r="A32" s="8">
        <f t="shared" si="0"/>
        <v>425000</v>
      </c>
      <c r="B32" s="9" t="s">
        <v>53</v>
      </c>
      <c r="C32" s="10">
        <v>455000</v>
      </c>
      <c r="D32" s="6">
        <v>28</v>
      </c>
      <c r="E32" s="7">
        <v>440000</v>
      </c>
      <c r="L32" s="47" t="s">
        <v>303</v>
      </c>
      <c r="M32" s="13">
        <v>0.1</v>
      </c>
    </row>
    <row r="33" spans="1:13" x14ac:dyDescent="0.15">
      <c r="A33" s="8">
        <f t="shared" si="0"/>
        <v>455000</v>
      </c>
      <c r="B33" s="9" t="s">
        <v>53</v>
      </c>
      <c r="C33" s="10">
        <v>485000</v>
      </c>
      <c r="D33" s="6">
        <v>29</v>
      </c>
      <c r="E33" s="7">
        <v>470000</v>
      </c>
      <c r="L33" s="47" t="s">
        <v>304</v>
      </c>
      <c r="M33" s="13">
        <v>9.6799999999999997E-2</v>
      </c>
    </row>
    <row r="34" spans="1:13" x14ac:dyDescent="0.15">
      <c r="A34" s="8">
        <f t="shared" si="0"/>
        <v>485000</v>
      </c>
      <c r="B34" s="9" t="s">
        <v>53</v>
      </c>
      <c r="C34" s="10">
        <v>515000</v>
      </c>
      <c r="D34" s="6">
        <v>30</v>
      </c>
      <c r="E34" s="7">
        <v>500000</v>
      </c>
      <c r="L34" s="47" t="s">
        <v>305</v>
      </c>
      <c r="M34" s="13">
        <v>9.9199999999999997E-2</v>
      </c>
    </row>
    <row r="35" spans="1:13" x14ac:dyDescent="0.15">
      <c r="A35" s="8">
        <f t="shared" ref="A35:A51" si="1">C34</f>
        <v>515000</v>
      </c>
      <c r="B35" s="9" t="s">
        <v>53</v>
      </c>
      <c r="C35" s="10">
        <v>545000</v>
      </c>
      <c r="D35" s="6">
        <v>31</v>
      </c>
      <c r="E35" s="7">
        <v>530000</v>
      </c>
      <c r="L35" s="47" t="s">
        <v>306</v>
      </c>
      <c r="M35" s="13">
        <v>0.1002</v>
      </c>
    </row>
    <row r="36" spans="1:13" x14ac:dyDescent="0.15">
      <c r="A36" s="8">
        <f t="shared" si="1"/>
        <v>545000</v>
      </c>
      <c r="B36" s="9" t="s">
        <v>53</v>
      </c>
      <c r="C36" s="10">
        <v>575000</v>
      </c>
      <c r="D36" s="6">
        <v>32</v>
      </c>
      <c r="E36" s="7">
        <v>560000</v>
      </c>
      <c r="L36" s="47" t="s">
        <v>307</v>
      </c>
      <c r="M36" s="13">
        <v>9.9500000000000005E-2</v>
      </c>
    </row>
    <row r="37" spans="1:13" x14ac:dyDescent="0.15">
      <c r="A37" s="8">
        <f t="shared" si="1"/>
        <v>575000</v>
      </c>
      <c r="B37" s="9" t="s">
        <v>53</v>
      </c>
      <c r="C37" s="10">
        <v>605000</v>
      </c>
      <c r="D37" s="6">
        <v>33</v>
      </c>
      <c r="E37" s="7">
        <v>590000</v>
      </c>
      <c r="L37" s="47" t="s">
        <v>308</v>
      </c>
      <c r="M37" s="13">
        <v>0.10199999999999999</v>
      </c>
    </row>
    <row r="38" spans="1:13" x14ac:dyDescent="0.15">
      <c r="A38" s="8">
        <f t="shared" si="1"/>
        <v>605000</v>
      </c>
      <c r="B38" s="9" t="s">
        <v>53</v>
      </c>
      <c r="C38" s="10">
        <v>635000</v>
      </c>
      <c r="D38" s="6">
        <v>34</v>
      </c>
      <c r="E38" s="7">
        <v>620000</v>
      </c>
      <c r="L38" s="47" t="s">
        <v>309</v>
      </c>
      <c r="M38" s="13">
        <v>0.1019</v>
      </c>
    </row>
    <row r="39" spans="1:13" x14ac:dyDescent="0.15">
      <c r="A39" s="8">
        <f t="shared" si="1"/>
        <v>635000</v>
      </c>
      <c r="B39" s="9" t="s">
        <v>53</v>
      </c>
      <c r="C39" s="10">
        <v>665000</v>
      </c>
      <c r="D39" s="6">
        <v>35</v>
      </c>
      <c r="E39" s="7">
        <v>650000</v>
      </c>
      <c r="L39" s="47" t="s">
        <v>310</v>
      </c>
      <c r="M39" s="13">
        <v>0.1033</v>
      </c>
    </row>
    <row r="40" spans="1:13" x14ac:dyDescent="0.15">
      <c r="A40" s="8">
        <f t="shared" si="1"/>
        <v>665000</v>
      </c>
      <c r="B40" s="9" t="s">
        <v>53</v>
      </c>
      <c r="C40" s="10">
        <v>695000</v>
      </c>
      <c r="D40" s="6">
        <v>36</v>
      </c>
      <c r="E40" s="7">
        <v>680000</v>
      </c>
      <c r="L40" s="47" t="s">
        <v>311</v>
      </c>
      <c r="M40" s="13">
        <v>0.1003</v>
      </c>
    </row>
    <row r="41" spans="1:13" x14ac:dyDescent="0.15">
      <c r="A41" s="8">
        <f t="shared" si="1"/>
        <v>695000</v>
      </c>
      <c r="B41" s="9" t="s">
        <v>53</v>
      </c>
      <c r="C41" s="10">
        <v>730000</v>
      </c>
      <c r="D41" s="6">
        <v>37</v>
      </c>
      <c r="E41" s="7">
        <v>710000</v>
      </c>
      <c r="L41" s="47" t="s">
        <v>312</v>
      </c>
      <c r="M41" s="13">
        <v>9.8900000000000002E-2</v>
      </c>
    </row>
    <row r="42" spans="1:13" x14ac:dyDescent="0.15">
      <c r="A42" s="8">
        <f t="shared" si="1"/>
        <v>730000</v>
      </c>
      <c r="B42" s="9" t="s">
        <v>53</v>
      </c>
      <c r="C42" s="10">
        <v>770000</v>
      </c>
      <c r="D42" s="6">
        <v>38</v>
      </c>
      <c r="E42" s="7">
        <v>750000</v>
      </c>
      <c r="L42" s="47" t="s">
        <v>313</v>
      </c>
      <c r="M42" s="13">
        <v>0.10349999999999999</v>
      </c>
    </row>
    <row r="43" spans="1:13" x14ac:dyDescent="0.15">
      <c r="A43" s="8">
        <f t="shared" si="1"/>
        <v>770000</v>
      </c>
      <c r="B43" s="9" t="s">
        <v>53</v>
      </c>
      <c r="C43" s="10">
        <v>810000</v>
      </c>
      <c r="D43" s="6">
        <v>39</v>
      </c>
      <c r="E43" s="7">
        <v>790000</v>
      </c>
      <c r="L43" s="47" t="s">
        <v>314</v>
      </c>
      <c r="M43" s="13">
        <v>0.1042</v>
      </c>
    </row>
    <row r="44" spans="1:13" x14ac:dyDescent="0.15">
      <c r="A44" s="8">
        <f t="shared" si="1"/>
        <v>810000</v>
      </c>
      <c r="B44" s="9" t="s">
        <v>53</v>
      </c>
      <c r="C44" s="10">
        <v>855000</v>
      </c>
      <c r="D44" s="6">
        <v>40</v>
      </c>
      <c r="E44" s="7">
        <v>830000</v>
      </c>
      <c r="L44" s="47" t="s">
        <v>315</v>
      </c>
      <c r="M44" s="13">
        <v>0.1017</v>
      </c>
    </row>
    <row r="45" spans="1:13" x14ac:dyDescent="0.15">
      <c r="A45" s="8">
        <f t="shared" si="1"/>
        <v>855000</v>
      </c>
      <c r="B45" s="9" t="s">
        <v>53</v>
      </c>
      <c r="C45" s="10">
        <v>905000</v>
      </c>
      <c r="D45" s="6">
        <v>41</v>
      </c>
      <c r="E45" s="7">
        <v>880000</v>
      </c>
      <c r="L45" s="47" t="s">
        <v>316</v>
      </c>
      <c r="M45" s="13">
        <v>0.10299999999999999</v>
      </c>
    </row>
    <row r="46" spans="1:13" x14ac:dyDescent="0.15">
      <c r="A46" s="8">
        <f t="shared" si="1"/>
        <v>905000</v>
      </c>
      <c r="B46" s="9" t="s">
        <v>53</v>
      </c>
      <c r="C46" s="10">
        <v>955000</v>
      </c>
      <c r="D46" s="6">
        <v>42</v>
      </c>
      <c r="E46" s="7">
        <v>930000</v>
      </c>
      <c r="L46" s="47" t="s">
        <v>317</v>
      </c>
      <c r="M46" s="13">
        <v>0.10249999999999999</v>
      </c>
    </row>
    <row r="47" spans="1:13" x14ac:dyDescent="0.15">
      <c r="A47" s="8">
        <f t="shared" si="1"/>
        <v>955000</v>
      </c>
      <c r="B47" s="9" t="s">
        <v>53</v>
      </c>
      <c r="C47" s="10">
        <v>1005000</v>
      </c>
      <c r="D47" s="6">
        <v>43</v>
      </c>
      <c r="E47" s="7">
        <v>980000</v>
      </c>
      <c r="L47" s="47" t="s">
        <v>318</v>
      </c>
      <c r="M47" s="13">
        <v>9.8500000000000004E-2</v>
      </c>
    </row>
    <row r="48" spans="1:13" x14ac:dyDescent="0.15">
      <c r="A48" s="8">
        <f t="shared" si="1"/>
        <v>1005000</v>
      </c>
      <c r="B48" s="9" t="s">
        <v>53</v>
      </c>
      <c r="C48" s="10">
        <v>1055000</v>
      </c>
      <c r="D48" s="6">
        <v>44</v>
      </c>
      <c r="E48" s="7">
        <v>1030000</v>
      </c>
      <c r="L48" s="47" t="s">
        <v>319</v>
      </c>
      <c r="M48" s="13">
        <v>0.1013</v>
      </c>
    </row>
    <row r="49" spans="1:13" x14ac:dyDescent="0.15">
      <c r="A49" s="8">
        <f t="shared" si="1"/>
        <v>1055000</v>
      </c>
      <c r="B49" s="9" t="s">
        <v>53</v>
      </c>
      <c r="C49" s="10">
        <v>1115000</v>
      </c>
      <c r="D49" s="6">
        <v>45</v>
      </c>
      <c r="E49" s="7">
        <v>1090000</v>
      </c>
      <c r="L49" s="47" t="s">
        <v>320</v>
      </c>
      <c r="M49" s="13">
        <v>9.5200000000000007E-2</v>
      </c>
    </row>
    <row r="50" spans="1:13" x14ac:dyDescent="0.15">
      <c r="A50" s="8">
        <f t="shared" si="1"/>
        <v>1115000</v>
      </c>
      <c r="B50" s="9" t="s">
        <v>53</v>
      </c>
      <c r="C50" s="10">
        <v>1175000</v>
      </c>
      <c r="D50" s="6">
        <v>46</v>
      </c>
      <c r="E50" s="7">
        <v>1150000</v>
      </c>
    </row>
    <row r="51" spans="1:13" x14ac:dyDescent="0.15">
      <c r="A51" s="8">
        <f t="shared" si="1"/>
        <v>1175000</v>
      </c>
      <c r="B51" s="9" t="s">
        <v>53</v>
      </c>
      <c r="C51" s="14">
        <v>1235000</v>
      </c>
      <c r="D51" s="6">
        <v>47</v>
      </c>
      <c r="E51" s="7">
        <v>1210000</v>
      </c>
    </row>
    <row r="52" spans="1:13" x14ac:dyDescent="0.15">
      <c r="A52" s="8">
        <v>1235000</v>
      </c>
      <c r="B52" s="9" t="s">
        <v>53</v>
      </c>
      <c r="C52" s="14">
        <v>1295000</v>
      </c>
      <c r="D52" s="6">
        <v>48</v>
      </c>
      <c r="E52" s="7">
        <v>1270000</v>
      </c>
    </row>
    <row r="53" spans="1:13" x14ac:dyDescent="0.15">
      <c r="A53" s="8">
        <f t="shared" ref="A53:A54" si="2">C52</f>
        <v>1295000</v>
      </c>
      <c r="B53" s="9" t="s">
        <v>53</v>
      </c>
      <c r="C53" s="14">
        <v>1355000</v>
      </c>
      <c r="D53" s="6">
        <v>49</v>
      </c>
      <c r="E53" s="7">
        <v>1330000</v>
      </c>
    </row>
    <row r="54" spans="1:13" x14ac:dyDescent="0.15">
      <c r="A54" s="8">
        <f t="shared" si="2"/>
        <v>1355000</v>
      </c>
      <c r="B54" s="9" t="s">
        <v>53</v>
      </c>
      <c r="C54" s="14"/>
      <c r="D54" s="6">
        <v>50</v>
      </c>
      <c r="E54" s="7">
        <v>1390000</v>
      </c>
    </row>
  </sheetData>
  <mergeCells count="2">
    <mergeCell ref="A3:C3"/>
    <mergeCell ref="D3:E3"/>
  </mergeCells>
  <phoneticPr fontId="1"/>
  <hyperlinks>
    <hyperlink ref="G23" r:id="rId1" xr:uid="{00000000-0004-0000-0800-000001000000}"/>
    <hyperlink ref="G25" r:id="rId2" xr:uid="{F827DA10-3595-44EF-82F7-865710945AEC}"/>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試算（概算-下請用）</vt:lpstr>
      <vt:lpstr>試算（詳細-下請・元請用）</vt:lpstr>
      <vt:lpstr>建退共証紙代（元請用）</vt:lpstr>
      <vt:lpstr>保険適用除外の範囲</vt:lpstr>
      <vt:lpstr>労務単価</vt:lpstr>
      <vt:lpstr>労務単価（山口県・経費込）</vt:lpstr>
      <vt:lpstr>有資格者</vt:lpstr>
      <vt:lpstr>雇用保険</vt:lpstr>
      <vt:lpstr>健康保険</vt:lpstr>
      <vt:lpstr>厚生年金保険</vt:lpstr>
      <vt:lpstr>'試算（概算-下請用）'!Print_Area</vt:lpstr>
      <vt:lpstr>'試算（詳細-下請・元請用）'!Print_Area</vt:lpstr>
      <vt:lpstr>保険適用除外の範囲!Print_Area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勝井勇次</dc:creator>
  <cp:lastModifiedBy>勇次 勝井</cp:lastModifiedBy>
  <cp:lastPrinted>2017-11-02T04:30:22Z</cp:lastPrinted>
  <dcterms:created xsi:type="dcterms:W3CDTF">2013-12-11T02:45:55Z</dcterms:created>
  <dcterms:modified xsi:type="dcterms:W3CDTF">2024-02-17T01:10:22Z</dcterms:modified>
</cp:coreProperties>
</file>